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12915" windowHeight="6975" firstSheet="1" activeTab="3"/>
  </bookViews>
  <sheets>
    <sheet name="Superficies" sheetId="1" r:id="rId1"/>
    <sheet name="Superficies par plans conjoints" sheetId="7" r:id="rId2"/>
    <sheet name="IQS" sheetId="5" r:id="rId3"/>
    <sheet name="Volume après accroissement sans" sheetId="2" r:id="rId4"/>
    <sheet name="Possibilité forestière" sheetId="4" r:id="rId5"/>
    <sheet name="Estimation grand propriétaire" sheetId="6" r:id="rId6"/>
    <sheet name="Feuil1" sheetId="8" r:id="rId7"/>
  </sheets>
  <definedNames>
    <definedName name="_xlnm.Print_Area" localSheetId="0">Superficies!$A$1:$L$33</definedName>
  </definedNames>
  <calcPr calcId="145621"/>
</workbook>
</file>

<file path=xl/calcChain.xml><?xml version="1.0" encoding="utf-8"?>
<calcChain xmlns="http://schemas.openxmlformats.org/spreadsheetml/2006/main">
  <c r="I12" i="1" l="1"/>
  <c r="I11" i="1"/>
  <c r="G6" i="7"/>
  <c r="H9" i="7"/>
  <c r="H8" i="7"/>
  <c r="H7" i="7"/>
  <c r="H6" i="7"/>
  <c r="E9" i="7"/>
  <c r="C9" i="7"/>
  <c r="D9" i="7"/>
  <c r="B9" i="7"/>
  <c r="D7" i="7"/>
  <c r="D8" i="7"/>
  <c r="D6" i="7"/>
  <c r="B6" i="6" l="1"/>
  <c r="E12" i="1"/>
  <c r="E3" i="4" l="1"/>
  <c r="F3" i="4" s="1"/>
  <c r="E4" i="4"/>
  <c r="F4" i="4" s="1"/>
  <c r="E5" i="4"/>
  <c r="F5" i="4" s="1"/>
  <c r="E6" i="4"/>
  <c r="E7" i="4" s="1"/>
  <c r="G8" i="6"/>
  <c r="I8" i="6"/>
  <c r="O8" i="6"/>
  <c r="B8" i="6"/>
  <c r="C6" i="6"/>
  <c r="C8" i="6" s="1"/>
  <c r="D6" i="6"/>
  <c r="D8" i="6" s="1"/>
  <c r="E6" i="6"/>
  <c r="E8" i="6" s="1"/>
  <c r="F6" i="6"/>
  <c r="F8" i="6" s="1"/>
  <c r="G6" i="6"/>
  <c r="H6" i="6"/>
  <c r="H8" i="6" s="1"/>
  <c r="I6" i="6"/>
  <c r="J6" i="6"/>
  <c r="J8" i="6" s="1"/>
  <c r="K6" i="6"/>
  <c r="K8" i="6" s="1"/>
  <c r="L6" i="6"/>
  <c r="L8" i="6" s="1"/>
  <c r="M6" i="6"/>
  <c r="M8" i="6" s="1"/>
  <c r="N6" i="6"/>
  <c r="N8" i="6" s="1"/>
  <c r="O6" i="6"/>
  <c r="P6" i="6"/>
  <c r="P8" i="6" s="1"/>
  <c r="H22" i="1"/>
  <c r="H17" i="1"/>
  <c r="H18" i="1"/>
  <c r="H19" i="1"/>
  <c r="H20" i="1"/>
  <c r="H21" i="1"/>
  <c r="H16" i="1"/>
  <c r="F8" i="4"/>
  <c r="F6" i="4" l="1"/>
  <c r="E9" i="4" l="1"/>
  <c r="F7" i="4"/>
  <c r="C22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B22" i="2"/>
  <c r="N20" i="2"/>
  <c r="N10" i="2"/>
  <c r="K11" i="1"/>
  <c r="J11" i="1"/>
  <c r="H5" i="1"/>
  <c r="I5" i="1" s="1"/>
  <c r="H12" i="1"/>
  <c r="G12" i="1"/>
  <c r="E5" i="1"/>
  <c r="N23" i="2" l="1"/>
  <c r="N24" i="2" s="1"/>
  <c r="G23" i="1"/>
  <c r="F23" i="1"/>
  <c r="D23" i="1"/>
  <c r="D12" i="1"/>
  <c r="E23" i="1"/>
  <c r="E20" i="4" l="1"/>
  <c r="D20" i="4"/>
  <c r="D19" i="4"/>
  <c r="C9" i="4" l="1"/>
  <c r="K10" i="1" l="1"/>
  <c r="I10" i="1"/>
  <c r="E21" i="1"/>
  <c r="K9" i="1"/>
  <c r="I9" i="1"/>
  <c r="F9" i="1"/>
  <c r="K8" i="1"/>
  <c r="J8" i="1"/>
  <c r="F8" i="1"/>
  <c r="K7" i="1"/>
  <c r="L8" i="1" l="1"/>
  <c r="K12" i="1"/>
  <c r="G21" i="1"/>
  <c r="J6" i="1"/>
  <c r="G20" i="1"/>
  <c r="E20" i="1"/>
  <c r="E19" i="1"/>
  <c r="K5" i="1"/>
  <c r="I7" i="1"/>
  <c r="E18" i="1"/>
  <c r="G19" i="1"/>
  <c r="E17" i="1"/>
  <c r="G18" i="1"/>
  <c r="E16" i="1"/>
  <c r="G17" i="1"/>
  <c r="F5" i="1"/>
  <c r="J10" i="1"/>
  <c r="L10" i="1" s="1"/>
  <c r="G16" i="1"/>
  <c r="I8" i="1"/>
  <c r="J9" i="1"/>
  <c r="L9" i="1" s="1"/>
  <c r="F10" i="1"/>
  <c r="F6" i="1"/>
  <c r="F7" i="1"/>
  <c r="J7" i="1"/>
  <c r="L7" i="1" s="1"/>
  <c r="J12" i="1" l="1"/>
  <c r="L12" i="1" s="1"/>
  <c r="F12" i="1"/>
  <c r="J5" i="1"/>
  <c r="L5" i="1" s="1"/>
</calcChain>
</file>

<file path=xl/sharedStrings.xml><?xml version="1.0" encoding="utf-8"?>
<sst xmlns="http://schemas.openxmlformats.org/spreadsheetml/2006/main" count="229" uniqueCount="126">
  <si>
    <t>Comparaison 3e et 4e décennal</t>
  </si>
  <si>
    <t>Superficie 3e décennal (ha)</t>
  </si>
  <si>
    <t>Superficie 4e décennal (ha)</t>
  </si>
  <si>
    <t>4e/3e  (%)</t>
  </si>
  <si>
    <t>Volume 3e décennal</t>
  </si>
  <si>
    <t>Volume 4e décennal</t>
  </si>
  <si>
    <t>Volume/ha 3e décennal</t>
  </si>
  <si>
    <t>Volume/ha 4e décennal</t>
  </si>
  <si>
    <t xml:space="preserve">Petites propriétés privées </t>
  </si>
  <si>
    <t xml:space="preserve">SEP </t>
  </si>
  <si>
    <t>Selon l'âge</t>
  </si>
  <si>
    <t xml:space="preserve"> 0-10 ans</t>
  </si>
  <si>
    <t>Autres résineux</t>
  </si>
  <si>
    <t xml:space="preserve"> 30 ans</t>
  </si>
  <si>
    <t>Peupliers</t>
  </si>
  <si>
    <t xml:space="preserve"> 50 ans</t>
  </si>
  <si>
    <t>Autres feuillus</t>
  </si>
  <si>
    <t xml:space="preserve"> 70 ans</t>
  </si>
  <si>
    <t xml:space="preserve">total </t>
  </si>
  <si>
    <t xml:space="preserve"> 90 ans</t>
  </si>
  <si>
    <t xml:space="preserve"> 120 ans</t>
  </si>
  <si>
    <t xml:space="preserve">30 ans et plus </t>
  </si>
  <si>
    <t>Volume 3e décennal m³</t>
  </si>
  <si>
    <t>Proportion du volume total 3e</t>
  </si>
  <si>
    <t xml:space="preserve">Grandes propriétés privées </t>
  </si>
  <si>
    <t>Calcul de 2013 (sans les grands propriétaires)</t>
  </si>
  <si>
    <t xml:space="preserve">Possibilité de récolte m³/ha </t>
  </si>
  <si>
    <t>Possibilité de récolte m³</t>
  </si>
  <si>
    <t>Proportion des superficies totales 3e</t>
  </si>
  <si>
    <t>Volume du 4e décennal</t>
  </si>
  <si>
    <t>VOLUME SUR PIED - FIN   M3</t>
  </si>
  <si>
    <t>DISPONIBILITÉ</t>
  </si>
  <si>
    <t xml:space="preserve">Volume commerciale plantations : </t>
  </si>
  <si>
    <t xml:space="preserve">Accroissement du volume des plantations: </t>
  </si>
  <si>
    <t>Basé sur les données de 1991- Calcul 2000, horizon 11-25 ans</t>
  </si>
  <si>
    <t>Superficie retenue</t>
  </si>
  <si>
    <t>Comparaison de la possibilité forestière</t>
  </si>
  <si>
    <t xml:space="preserve">Volume </t>
  </si>
  <si>
    <t>3e décennal</t>
  </si>
  <si>
    <t>Accroissement</t>
  </si>
  <si>
    <t xml:space="preserve">1991 :2e décennal (estimation): </t>
  </si>
  <si>
    <t>2009: 4e décennal</t>
  </si>
  <si>
    <t>Inventaire</t>
  </si>
  <si>
    <t>L'ancien calcul incluait-il les grandes propriétés ?</t>
  </si>
  <si>
    <t xml:space="preserve">Territoire de l'Agence de l'Outaouais </t>
  </si>
  <si>
    <t>âge</t>
  </si>
  <si>
    <t>SEP</t>
  </si>
  <si>
    <t>PI</t>
  </si>
  <si>
    <t>AR</t>
  </si>
  <si>
    <t>PE</t>
  </si>
  <si>
    <t>BOP</t>
  </si>
  <si>
    <t>BOJ</t>
  </si>
  <si>
    <t>ERR</t>
  </si>
  <si>
    <t>ERS</t>
  </si>
  <si>
    <t>AF</t>
  </si>
  <si>
    <t>epb pl</t>
  </si>
  <si>
    <t>epn pl</t>
  </si>
  <si>
    <t>pig pl</t>
  </si>
  <si>
    <t>epo pl</t>
  </si>
  <si>
    <t>pi pl</t>
  </si>
  <si>
    <t>M3 TOTAL</t>
  </si>
  <si>
    <t>TOTAL M3 début</t>
  </si>
  <si>
    <t>M3 total</t>
  </si>
  <si>
    <t>Par an plant.</t>
  </si>
  <si>
    <t>Essences</t>
  </si>
  <si>
    <t>IQS</t>
  </si>
  <si>
    <t>Source</t>
  </si>
  <si>
    <t>sab</t>
  </si>
  <si>
    <t>Selon une analyse du volume sur pied 4e décennal région de l'Outaouais</t>
  </si>
  <si>
    <t>epb</t>
  </si>
  <si>
    <t>18 densité faible</t>
  </si>
  <si>
    <t>epn</t>
  </si>
  <si>
    <t>15 densité forte</t>
  </si>
  <si>
    <t>pig</t>
  </si>
  <si>
    <t>18 densité forte</t>
  </si>
  <si>
    <t>pib</t>
  </si>
  <si>
    <t>pir</t>
  </si>
  <si>
    <t>tho</t>
  </si>
  <si>
    <t>pig-18 densité forte</t>
  </si>
  <si>
    <t>pe</t>
  </si>
  <si>
    <t>bop</t>
  </si>
  <si>
    <t>boj</t>
  </si>
  <si>
    <t>BOP-18 densité forte</t>
  </si>
  <si>
    <t>err</t>
  </si>
  <si>
    <t>ers</t>
  </si>
  <si>
    <t>heg</t>
  </si>
  <si>
    <t>18 ERS</t>
  </si>
  <si>
    <t>che</t>
  </si>
  <si>
    <t>Densité 2500- IQS10</t>
  </si>
  <si>
    <t>Selon le rapport d'inventaire des plantations de la région de la région du Centre-du-Québec (AFBF)</t>
  </si>
  <si>
    <t>Densité 2000- IQS7</t>
  </si>
  <si>
    <t>Densité 2500- IQS11</t>
  </si>
  <si>
    <t>pir pl</t>
  </si>
  <si>
    <t>POSSIBILITÉ ANNUELLE  ans 1 - 10</t>
  </si>
  <si>
    <t>agence Outaouais</t>
  </si>
  <si>
    <t>GROUPES</t>
  </si>
  <si>
    <t>PLANTATIONS</t>
  </si>
  <si>
    <t xml:space="preserve"> TOTAL</t>
  </si>
  <si>
    <t>M³/AN</t>
  </si>
  <si>
    <t>Calcul de 2001, horizon 1-10 ans</t>
  </si>
  <si>
    <t>m³/ha</t>
  </si>
  <si>
    <t xml:space="preserve">superficie </t>
  </si>
  <si>
    <t>m³/ha/an</t>
  </si>
  <si>
    <t>sup. grands</t>
  </si>
  <si>
    <t>Total m³/an</t>
  </si>
  <si>
    <t>Volume m³/ha à 30 ans</t>
  </si>
  <si>
    <t>Volume m³/ha à 50 ans</t>
  </si>
  <si>
    <t xml:space="preserve">Scénario accroissement du volume sans aucune coupe de bois </t>
  </si>
  <si>
    <t>Volume après accroissement 10 ans selon les IQS proposées</t>
  </si>
  <si>
    <t>Var 2013/2001</t>
  </si>
  <si>
    <t>Type de terrain</t>
  </si>
  <si>
    <t>Petite</t>
  </si>
  <si>
    <t>Grande</t>
  </si>
  <si>
    <t xml:space="preserve">Total </t>
  </si>
  <si>
    <t>Pontiac forestier productif</t>
  </si>
  <si>
    <t>Sud-Ouest forestier productif</t>
  </si>
  <si>
    <t>Gatineau forestier productif</t>
  </si>
  <si>
    <t>PPMV 2001 (ha)</t>
  </si>
  <si>
    <t>Calcul de possibilité 2013 (ha)</t>
  </si>
  <si>
    <t>Comparaison des superficies</t>
  </si>
  <si>
    <t>Variation 2013/2001</t>
  </si>
  <si>
    <t>Agence Outaouais forestier productif</t>
  </si>
  <si>
    <t xml:space="preserve">Note sur le territoire de Gatineau : La cartographie du 4e décennal  a identifié 2 926 ha supplémentaire de pentes fortes, 2 218 ha de sites inondés supplémentaires par rapport au 3e décennal. À noter qu'il manque encore 2 989 ha de superficies forestières productives comparativement aux données du PPMV de 2001. </t>
  </si>
  <si>
    <t>Comparaison des données 4e décennal avec ceux du MRN - Ressources et industries forestières 2012</t>
  </si>
  <si>
    <t>Comparaison du 4e décennal avec celles du PPMV 2001</t>
  </si>
  <si>
    <t>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</si>
</sst>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 * #,##0.00_)\ _$_ ;_ * \(#,##0.00\)\ _$_ ;_ * &quot;-&quot;??_)\ _$_ ;_ @_ "/>
    <numFmt numFmtId="164" formatCode="_ * #,##0_)\ _$_ ;_ * \(#,##0\)\ _$_ ;_ * &quot;-&quot;??_)\ _$_ ;_ @_ "/>
    <numFmt numFmtId="165" formatCode="General_)"/>
    <numFmt numFmtId="166" formatCode="#,##0&quot;$&quot;_);\(#,##0&quot;$&quot;\)"/>
    <numFmt numFmtId="167" formatCode="0.0%"/>
    <numFmt numFmtId="168" formatCode="#,##0_);\(#,##0\)"/>
    <numFmt numFmtId="169" formatCode="_-* #,##0.00\ &quot;$&quot;_-;\-* #,##0.00\ &quot;$&quot;_-;_-* &quot;-&quot;??\ &quot;$&quot;_-;_-@_-"/>
    <numFmt numFmtId="170" formatCode="_-* #,##0.00\ _$_-;\-* #,##0.00\ _$_-;_-* &quot;-&quot;??\ _$_-;_-@_-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name val="Helv"/>
    </font>
    <font>
      <i/>
      <sz val="8"/>
      <color indexed="18"/>
      <name val="Arial Narrow"/>
      <family val="2"/>
    </font>
    <font>
      <sz val="8"/>
      <color indexed="8"/>
      <name val="Arial Narrow"/>
      <family val="2"/>
    </font>
    <font>
      <sz val="12"/>
      <name val="Helv"/>
    </font>
    <font>
      <b/>
      <sz val="7"/>
      <name val="Arial Narrow"/>
      <family val="2"/>
    </font>
    <font>
      <b/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</font>
    <font>
      <sz val="1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sz val="11"/>
      <color indexed="9"/>
      <name val="Arial"/>
      <family val="2"/>
    </font>
    <font>
      <sz val="12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2"/>
      <name val="Arial"/>
      <family val="2"/>
    </font>
    <font>
      <sz val="11"/>
      <color indexed="8"/>
      <name val="Calibri"/>
      <family val="2"/>
    </font>
    <font>
      <b/>
      <sz val="10"/>
      <name val="Arial"/>
      <family val="2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indexed="45"/>
        <bgColor indexed="46"/>
      </patternFill>
    </fill>
    <fill>
      <patternFill patternType="mediumGray">
        <fgColor indexed="31"/>
        <bgColor indexed="31"/>
      </patternFill>
    </fill>
    <fill>
      <patternFill patternType="solid">
        <fgColor indexed="8"/>
        <bgColor indexed="8"/>
      </patternFill>
    </fill>
    <fill>
      <patternFill patternType="solid">
        <fgColor indexed="31"/>
        <bgColor indexed="55"/>
      </patternFill>
    </fill>
    <fill>
      <patternFill patternType="solid">
        <fgColor theme="4" tint="0.79998168889431442"/>
        <bgColor indexed="31"/>
      </patternFill>
    </fill>
    <fill>
      <patternFill patternType="solid">
        <fgColor theme="6" tint="0.79998168889431442"/>
        <bgColor indexed="31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92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5" fillId="0" borderId="0"/>
    <xf numFmtId="165" fontId="8" fillId="0" borderId="0"/>
    <xf numFmtId="0" fontId="14" fillId="0" borderId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0" fontId="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5" fillId="0" borderId="0"/>
    <xf numFmtId="0" fontId="15" fillId="0" borderId="0"/>
    <xf numFmtId="0" fontId="14" fillId="0" borderId="0"/>
    <xf numFmtId="0" fontId="14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0" fontId="14" fillId="0" borderId="0"/>
    <xf numFmtId="0" fontId="15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15" fillId="0" borderId="0"/>
    <xf numFmtId="0" fontId="15" fillId="0" borderId="0"/>
    <xf numFmtId="0" fontId="14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5" fillId="0" borderId="0"/>
    <xf numFmtId="0" fontId="15" fillId="0" borderId="0"/>
    <xf numFmtId="0" fontId="14" fillId="0" borderId="0"/>
    <xf numFmtId="0" fontId="14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0" fontId="14" fillId="0" borderId="0"/>
    <xf numFmtId="0" fontId="15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15" fillId="0" borderId="0"/>
    <xf numFmtId="0" fontId="15" fillId="0" borderId="0"/>
    <xf numFmtId="0" fontId="14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5" fillId="0" borderId="0"/>
    <xf numFmtId="0" fontId="15" fillId="0" borderId="0"/>
    <xf numFmtId="0" fontId="14" fillId="0" borderId="0"/>
    <xf numFmtId="0" fontId="14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0" fontId="14" fillId="0" borderId="0"/>
    <xf numFmtId="0" fontId="15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15" fillId="0" borderId="0"/>
    <xf numFmtId="0" fontId="15" fillId="0" borderId="0"/>
    <xf numFmtId="0" fontId="14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5" fillId="0" borderId="0"/>
    <xf numFmtId="0" fontId="15" fillId="0" borderId="0"/>
    <xf numFmtId="0" fontId="14" fillId="0" borderId="0"/>
    <xf numFmtId="0" fontId="14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0" fontId="14" fillId="0" borderId="0"/>
    <xf numFmtId="0" fontId="15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15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9" fontId="15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5" fillId="0" borderId="0" applyFont="0" applyFill="0" applyBorder="0" applyAlignment="0" applyProtection="0"/>
  </cellStyleXfs>
  <cellXfs count="198">
    <xf numFmtId="0" fontId="0" fillId="0" borderId="0" xfId="0"/>
    <xf numFmtId="164" fontId="2" fillId="0" borderId="0" xfId="0" applyNumberFormat="1" applyFont="1"/>
    <xf numFmtId="0" fontId="3" fillId="0" borderId="0" xfId="0" applyFont="1"/>
    <xf numFmtId="0" fontId="0" fillId="0" borderId="0" xfId="0" applyFont="1"/>
    <xf numFmtId="0" fontId="4" fillId="0" borderId="0" xfId="0" applyFont="1"/>
    <xf numFmtId="2" fontId="0" fillId="0" borderId="0" xfId="0" applyNumberFormat="1" applyFont="1"/>
    <xf numFmtId="166" fontId="6" fillId="0" borderId="0" xfId="3" applyNumberFormat="1" applyFont="1" applyFill="1" applyBorder="1" applyAlignment="1" applyProtection="1">
      <alignment horizontal="left" vertical="center"/>
    </xf>
    <xf numFmtId="166" fontId="7" fillId="0" borderId="0" xfId="3" applyNumberFormat="1" applyFont="1" applyFill="1" applyBorder="1" applyAlignment="1" applyProtection="1">
      <alignment horizontal="left" vertical="center"/>
    </xf>
    <xf numFmtId="3" fontId="9" fillId="0" borderId="0" xfId="4" applyNumberFormat="1" applyFont="1" applyFill="1" applyBorder="1" applyAlignment="1" applyProtection="1">
      <alignment horizontal="right" vertical="center"/>
    </xf>
    <xf numFmtId="164" fontId="0" fillId="0" borderId="0" xfId="1" applyNumberFormat="1" applyFont="1" applyFill="1" applyBorder="1"/>
    <xf numFmtId="9" fontId="0" fillId="0" borderId="0" xfId="2" applyFont="1" applyFill="1" applyBorder="1"/>
    <xf numFmtId="0" fontId="0" fillId="0" borderId="0" xfId="0" applyFill="1" applyBorder="1"/>
    <xf numFmtId="0" fontId="0" fillId="0" borderId="0" xfId="0" applyBorder="1"/>
    <xf numFmtId="166" fontId="10" fillId="2" borderId="9" xfId="3" quotePrefix="1" applyNumberFormat="1" applyFont="1" applyFill="1" applyBorder="1" applyAlignment="1" applyProtection="1">
      <alignment horizontal="center" vertical="center" wrapText="1"/>
    </xf>
    <xf numFmtId="166" fontId="10" fillId="2" borderId="10" xfId="3" quotePrefix="1" applyNumberFormat="1" applyFont="1" applyFill="1" applyBorder="1" applyAlignment="1" applyProtection="1">
      <alignment horizontal="center" vertical="center" wrapText="1"/>
    </xf>
    <xf numFmtId="166" fontId="10" fillId="2" borderId="11" xfId="3" quotePrefix="1" applyNumberFormat="1" applyFont="1" applyFill="1" applyBorder="1" applyAlignment="1" applyProtection="1">
      <alignment horizontal="center" vertical="center"/>
    </xf>
    <xf numFmtId="166" fontId="10" fillId="2" borderId="9" xfId="3" quotePrefix="1" applyNumberFormat="1" applyFont="1" applyFill="1" applyBorder="1" applyAlignment="1" applyProtection="1">
      <alignment horizontal="center" vertical="center"/>
    </xf>
    <xf numFmtId="166" fontId="10" fillId="2" borderId="10" xfId="3" quotePrefix="1" applyNumberFormat="1" applyFont="1" applyFill="1" applyBorder="1" applyAlignment="1" applyProtection="1">
      <alignment horizontal="center" vertical="center"/>
    </xf>
    <xf numFmtId="0" fontId="2" fillId="0" borderId="0" xfId="0" applyFont="1" applyFill="1" applyBorder="1"/>
    <xf numFmtId="3" fontId="11" fillId="0" borderId="13" xfId="4" applyNumberFormat="1" applyFont="1" applyFill="1" applyBorder="1" applyAlignment="1" applyProtection="1">
      <alignment horizontal="right" vertical="center"/>
    </xf>
    <xf numFmtId="3" fontId="11" fillId="0" borderId="14" xfId="4" applyNumberFormat="1" applyFont="1" applyFill="1" applyBorder="1" applyAlignment="1" applyProtection="1">
      <alignment horizontal="right" vertical="center"/>
    </xf>
    <xf numFmtId="167" fontId="0" fillId="0" borderId="15" xfId="2" applyNumberFormat="1" applyFont="1" applyBorder="1"/>
    <xf numFmtId="166" fontId="12" fillId="0" borderId="1" xfId="3" applyNumberFormat="1" applyFont="1" applyFill="1" applyBorder="1" applyAlignment="1" applyProtection="1">
      <alignment vertical="center"/>
    </xf>
    <xf numFmtId="166" fontId="12" fillId="0" borderId="2" xfId="3" quotePrefix="1" applyNumberFormat="1" applyFont="1" applyFill="1" applyBorder="1" applyAlignment="1" applyProtection="1">
      <alignment horizontal="left" vertical="center"/>
    </xf>
    <xf numFmtId="3" fontId="11" fillId="0" borderId="12" xfId="4" applyNumberFormat="1" applyFont="1" applyFill="1" applyBorder="1" applyAlignment="1" applyProtection="1">
      <alignment horizontal="right" vertical="center"/>
    </xf>
    <xf numFmtId="3" fontId="11" fillId="0" borderId="0" xfId="4" applyNumberFormat="1" applyFont="1" applyFill="1" applyBorder="1" applyAlignment="1" applyProtection="1">
      <alignment horizontal="right" vertical="center"/>
    </xf>
    <xf numFmtId="167" fontId="0" fillId="0" borderId="16" xfId="2" applyNumberFormat="1" applyFont="1" applyBorder="1"/>
    <xf numFmtId="9" fontId="0" fillId="0" borderId="16" xfId="2" applyFont="1" applyBorder="1"/>
    <xf numFmtId="166" fontId="12" fillId="0" borderId="3" xfId="3" applyNumberFormat="1" applyFont="1" applyFill="1" applyBorder="1" applyAlignment="1" applyProtection="1">
      <alignment vertical="center"/>
    </xf>
    <xf numFmtId="166" fontId="12" fillId="0" borderId="4" xfId="3" quotePrefix="1" applyNumberFormat="1" applyFont="1" applyFill="1" applyBorder="1" applyAlignment="1" applyProtection="1">
      <alignment horizontal="left" vertical="center"/>
    </xf>
    <xf numFmtId="3" fontId="2" fillId="0" borderId="0" xfId="0" applyNumberFormat="1" applyFont="1"/>
    <xf numFmtId="43" fontId="2" fillId="0" borderId="0" xfId="0" applyNumberFormat="1" applyFont="1"/>
    <xf numFmtId="166" fontId="12" fillId="0" borderId="5" xfId="3" applyNumberFormat="1" applyFont="1" applyFill="1" applyBorder="1" applyAlignment="1" applyProtection="1">
      <alignment vertical="center"/>
    </xf>
    <xf numFmtId="166" fontId="12" fillId="0" borderId="6" xfId="3" quotePrefix="1" applyNumberFormat="1" applyFont="1" applyFill="1" applyBorder="1" applyAlignment="1" applyProtection="1">
      <alignment horizontal="left" vertical="center"/>
    </xf>
    <xf numFmtId="3" fontId="11" fillId="0" borderId="17" xfId="4" applyNumberFormat="1" applyFont="1" applyFill="1" applyBorder="1" applyAlignment="1" applyProtection="1">
      <alignment horizontal="right" vertical="center"/>
    </xf>
    <xf numFmtId="3" fontId="11" fillId="0" borderId="18" xfId="4" applyNumberFormat="1" applyFont="1" applyFill="1" applyBorder="1" applyAlignment="1" applyProtection="1">
      <alignment horizontal="right" vertical="center"/>
    </xf>
    <xf numFmtId="167" fontId="0" fillId="0" borderId="19" xfId="2" applyNumberFormat="1" applyFont="1" applyBorder="1"/>
    <xf numFmtId="9" fontId="0" fillId="0" borderId="19" xfId="2" applyFont="1" applyBorder="1"/>
    <xf numFmtId="166" fontId="13" fillId="0" borderId="0" xfId="3" applyNumberFormat="1" applyFont="1" applyFill="1" applyBorder="1" applyAlignment="1" applyProtection="1">
      <alignment horizontal="left"/>
    </xf>
    <xf numFmtId="166" fontId="13" fillId="0" borderId="0" xfId="3" applyNumberFormat="1" applyFont="1" applyFill="1" applyBorder="1" applyAlignment="1" applyProtection="1">
      <alignment horizontal="left" vertical="center"/>
    </xf>
    <xf numFmtId="3" fontId="12" fillId="0" borderId="0" xfId="4" applyNumberFormat="1" applyFont="1" applyFill="1" applyBorder="1" applyAlignment="1" applyProtection="1">
      <alignment vertical="center"/>
    </xf>
    <xf numFmtId="168" fontId="12" fillId="0" borderId="0" xfId="4" applyNumberFormat="1" applyFont="1" applyFill="1" applyBorder="1" applyAlignment="1" applyProtection="1">
      <alignment vertical="center"/>
    </xf>
    <xf numFmtId="167" fontId="12" fillId="0" borderId="0" xfId="2" applyNumberFormat="1" applyFont="1" applyFill="1" applyBorder="1" applyAlignment="1" applyProtection="1">
      <alignment vertical="center"/>
    </xf>
    <xf numFmtId="3" fontId="0" fillId="0" borderId="0" xfId="0" applyNumberFormat="1" applyFont="1" applyFill="1" applyBorder="1"/>
    <xf numFmtId="9" fontId="12" fillId="0" borderId="0" xfId="2" applyFont="1" applyFill="1" applyBorder="1" applyAlignment="1" applyProtection="1">
      <alignment vertical="center"/>
    </xf>
    <xf numFmtId="166" fontId="13" fillId="0" borderId="0" xfId="3" applyNumberFormat="1" applyFont="1" applyFill="1" applyBorder="1" applyAlignment="1" applyProtection="1">
      <alignment horizontal="left" vertical="top"/>
    </xf>
    <xf numFmtId="0" fontId="0" fillId="0" borderId="0" xfId="0" applyFont="1" applyFill="1" applyBorder="1"/>
    <xf numFmtId="166" fontId="13" fillId="0" borderId="0" xfId="3" quotePrefix="1" applyNumberFormat="1" applyFont="1" applyFill="1" applyBorder="1" applyAlignment="1" applyProtection="1">
      <alignment horizontal="left" vertical="center"/>
    </xf>
    <xf numFmtId="166" fontId="10" fillId="4" borderId="10" xfId="3" quotePrefix="1" applyNumberFormat="1" applyFont="1" applyFill="1" applyBorder="1" applyAlignment="1" applyProtection="1">
      <alignment horizontal="center" vertical="center" wrapText="1"/>
    </xf>
    <xf numFmtId="166" fontId="10" fillId="4" borderId="11" xfId="3" quotePrefix="1" applyNumberFormat="1" applyFont="1" applyFill="1" applyBorder="1" applyAlignment="1" applyProtection="1">
      <alignment horizontal="center" vertical="center" wrapText="1"/>
    </xf>
    <xf numFmtId="0" fontId="0" fillId="0" borderId="0" xfId="0" applyFont="1" applyBorder="1"/>
    <xf numFmtId="167" fontId="11" fillId="0" borderId="14" xfId="2" applyNumberFormat="1" applyFont="1" applyFill="1" applyBorder="1" applyAlignment="1" applyProtection="1">
      <alignment horizontal="right" vertical="center"/>
    </xf>
    <xf numFmtId="3" fontId="11" fillId="4" borderId="14" xfId="4" applyNumberFormat="1" applyFont="1" applyFill="1" applyBorder="1" applyAlignment="1" applyProtection="1">
      <alignment horizontal="right" vertical="center"/>
    </xf>
    <xf numFmtId="167" fontId="0" fillId="4" borderId="15" xfId="2" applyNumberFormat="1" applyFont="1" applyFill="1" applyBorder="1"/>
    <xf numFmtId="3" fontId="11" fillId="0" borderId="9" xfId="4" applyNumberFormat="1" applyFont="1" applyFill="1" applyBorder="1" applyAlignment="1" applyProtection="1">
      <alignment horizontal="right" vertical="center"/>
    </xf>
    <xf numFmtId="167" fontId="11" fillId="0" borderId="10" xfId="2" applyNumberFormat="1" applyFont="1" applyFill="1" applyBorder="1" applyAlignment="1" applyProtection="1">
      <alignment horizontal="right" vertical="center"/>
    </xf>
    <xf numFmtId="168" fontId="11" fillId="4" borderId="10" xfId="4" applyNumberFormat="1" applyFont="1" applyFill="1" applyBorder="1" applyAlignment="1" applyProtection="1">
      <alignment vertical="center"/>
    </xf>
    <xf numFmtId="167" fontId="2" fillId="4" borderId="11" xfId="2" applyNumberFormat="1" applyFont="1" applyFill="1" applyBorder="1"/>
    <xf numFmtId="167" fontId="11" fillId="0" borderId="0" xfId="2" applyNumberFormat="1" applyFont="1" applyFill="1" applyBorder="1" applyAlignment="1" applyProtection="1">
      <alignment horizontal="right" vertical="center"/>
    </xf>
    <xf numFmtId="168" fontId="11" fillId="4" borderId="0" xfId="4" applyNumberFormat="1" applyFont="1" applyFill="1" applyBorder="1" applyAlignment="1" applyProtection="1">
      <alignment vertical="center"/>
    </xf>
    <xf numFmtId="167" fontId="2" fillId="4" borderId="16" xfId="2" applyNumberFormat="1" applyFont="1" applyFill="1" applyBorder="1"/>
    <xf numFmtId="167" fontId="11" fillId="0" borderId="18" xfId="2" applyNumberFormat="1" applyFont="1" applyFill="1" applyBorder="1" applyAlignment="1" applyProtection="1">
      <alignment horizontal="right" vertical="center"/>
    </xf>
    <xf numFmtId="168" fontId="11" fillId="4" borderId="18" xfId="4" applyNumberFormat="1" applyFont="1" applyFill="1" applyBorder="1" applyAlignment="1" applyProtection="1">
      <alignment vertical="center"/>
    </xf>
    <xf numFmtId="167" fontId="2" fillId="4" borderId="19" xfId="2" applyNumberFormat="1" applyFont="1" applyFill="1" applyBorder="1"/>
    <xf numFmtId="167" fontId="2" fillId="0" borderId="0" xfId="2" applyNumberFormat="1" applyFont="1"/>
    <xf numFmtId="168" fontId="2" fillId="0" borderId="0" xfId="0" applyNumberFormat="1" applyFont="1"/>
    <xf numFmtId="0" fontId="2" fillId="3" borderId="13" xfId="0" applyFont="1" applyFill="1" applyBorder="1" applyAlignment="1">
      <alignment wrapText="1"/>
    </xf>
    <xf numFmtId="0" fontId="2" fillId="3" borderId="14" xfId="0" applyFont="1" applyFill="1" applyBorder="1" applyAlignment="1">
      <alignment wrapText="1"/>
    </xf>
    <xf numFmtId="0" fontId="2" fillId="3" borderId="20" xfId="0" applyFont="1" applyFill="1" applyBorder="1" applyAlignment="1">
      <alignment wrapText="1"/>
    </xf>
    <xf numFmtId="0" fontId="2" fillId="3" borderId="15" xfId="0" applyFont="1" applyFill="1" applyBorder="1" applyAlignment="1">
      <alignment wrapText="1"/>
    </xf>
    <xf numFmtId="0" fontId="0" fillId="0" borderId="9" xfId="0" applyBorder="1"/>
    <xf numFmtId="164" fontId="2" fillId="0" borderId="10" xfId="0" applyNumberFormat="1" applyFont="1" applyBorder="1"/>
    <xf numFmtId="9" fontId="2" fillId="0" borderId="11" xfId="0" applyNumberFormat="1" applyFont="1" applyBorder="1"/>
    <xf numFmtId="0" fontId="0" fillId="0" borderId="12" xfId="0" applyBorder="1"/>
    <xf numFmtId="164" fontId="2" fillId="0" borderId="0" xfId="0" applyNumberFormat="1" applyFont="1" applyBorder="1"/>
    <xf numFmtId="9" fontId="2" fillId="0" borderId="16" xfId="0" applyNumberFormat="1" applyFont="1" applyBorder="1"/>
    <xf numFmtId="0" fontId="0" fillId="0" borderId="17" xfId="0" applyBorder="1"/>
    <xf numFmtId="164" fontId="2" fillId="0" borderId="18" xfId="0" applyNumberFormat="1" applyFont="1" applyBorder="1"/>
    <xf numFmtId="9" fontId="2" fillId="0" borderId="19" xfId="0" applyNumberFormat="1" applyFont="1" applyBorder="1"/>
    <xf numFmtId="0" fontId="2" fillId="0" borderId="0" xfId="0" applyFont="1" applyAlignment="1">
      <alignment horizontal="right"/>
    </xf>
    <xf numFmtId="9" fontId="2" fillId="0" borderId="0" xfId="0" applyNumberFormat="1" applyFont="1"/>
    <xf numFmtId="0" fontId="2" fillId="0" borderId="0" xfId="0" applyFont="1" applyAlignment="1">
      <alignment wrapText="1"/>
    </xf>
    <xf numFmtId="43" fontId="2" fillId="0" borderId="0" xfId="0" applyNumberFormat="1" applyFont="1" applyBorder="1"/>
    <xf numFmtId="0" fontId="2" fillId="11" borderId="0" xfId="0" applyFont="1" applyFill="1" applyAlignment="1">
      <alignment horizontal="right"/>
    </xf>
    <xf numFmtId="0" fontId="2" fillId="11" borderId="0" xfId="0" applyFont="1" applyFill="1"/>
    <xf numFmtId="9" fontId="2" fillId="0" borderId="23" xfId="2" applyFont="1" applyBorder="1" applyAlignment="1">
      <alignment horizontal="right"/>
    </xf>
    <xf numFmtId="0" fontId="2" fillId="0" borderId="23" xfId="0" applyFont="1" applyBorder="1" applyAlignment="1">
      <alignment horizontal="right"/>
    </xf>
    <xf numFmtId="3" fontId="2" fillId="0" borderId="23" xfId="0" applyNumberFormat="1" applyFont="1" applyBorder="1"/>
    <xf numFmtId="3" fontId="11" fillId="0" borderId="23" xfId="4" applyNumberFormat="1" applyFont="1" applyFill="1" applyBorder="1" applyAlignment="1" applyProtection="1">
      <alignment horizontal="right" vertical="center"/>
    </xf>
    <xf numFmtId="9" fontId="0" fillId="0" borderId="26" xfId="2" applyFont="1" applyBorder="1"/>
    <xf numFmtId="164" fontId="0" fillId="0" borderId="0" xfId="1" applyNumberFormat="1" applyFont="1"/>
    <xf numFmtId="9" fontId="2" fillId="0" borderId="0" xfId="2" applyFont="1"/>
    <xf numFmtId="164" fontId="0" fillId="0" borderId="0" xfId="0" applyNumberFormat="1"/>
    <xf numFmtId="43" fontId="2" fillId="0" borderId="3" xfId="0" applyNumberFormat="1" applyFont="1" applyBorder="1"/>
    <xf numFmtId="164" fontId="2" fillId="0" borderId="3" xfId="0" applyNumberFormat="1" applyFont="1" applyBorder="1"/>
    <xf numFmtId="164" fontId="2" fillId="0" borderId="22" xfId="1" applyNumberFormat="1" applyFont="1" applyBorder="1"/>
    <xf numFmtId="164" fontId="2" fillId="0" borderId="3" xfId="1" applyNumberFormat="1" applyFont="1" applyBorder="1"/>
    <xf numFmtId="164" fontId="2" fillId="0" borderId="21" xfId="1" applyNumberFormat="1" applyFont="1" applyBorder="1"/>
    <xf numFmtId="0" fontId="0" fillId="0" borderId="0" xfId="0" applyFill="1"/>
    <xf numFmtId="3" fontId="2" fillId="0" borderId="0" xfId="0" applyNumberFormat="1" applyFont="1" applyFill="1"/>
    <xf numFmtId="3" fontId="21" fillId="0" borderId="0" xfId="0" applyNumberFormat="1" applyFont="1" applyFill="1" applyBorder="1" applyAlignment="1" applyProtection="1">
      <alignment vertical="center"/>
      <protection hidden="1"/>
    </xf>
    <xf numFmtId="3" fontId="21" fillId="0" borderId="0" xfId="0" applyNumberFormat="1" applyFont="1" applyFill="1" applyBorder="1" applyAlignment="1" applyProtection="1">
      <alignment horizontal="right" vertical="center"/>
      <protection hidden="1"/>
    </xf>
    <xf numFmtId="3" fontId="18" fillId="7" borderId="31" xfId="0" applyNumberFormat="1" applyFont="1" applyFill="1" applyBorder="1" applyAlignment="1" applyProtection="1">
      <alignment horizontal="right" vertical="center"/>
      <protection hidden="1"/>
    </xf>
    <xf numFmtId="3" fontId="16" fillId="9" borderId="23" xfId="0" applyNumberFormat="1" applyFont="1" applyFill="1" applyBorder="1" applyAlignment="1" applyProtection="1">
      <alignment vertical="center"/>
      <protection hidden="1"/>
    </xf>
    <xf numFmtId="3" fontId="21" fillId="9" borderId="23" xfId="0" applyNumberFormat="1" applyFont="1" applyFill="1" applyBorder="1" applyAlignment="1" applyProtection="1">
      <alignment vertical="center"/>
      <protection hidden="1"/>
    </xf>
    <xf numFmtId="3" fontId="21" fillId="9" borderId="25" xfId="0" applyNumberFormat="1" applyFont="1" applyFill="1" applyBorder="1" applyAlignment="1" applyProtection="1">
      <alignment horizontal="right" vertical="center"/>
      <protection hidden="1"/>
    </xf>
    <xf numFmtId="3" fontId="21" fillId="0" borderId="27" xfId="0" applyNumberFormat="1" applyFont="1" applyFill="1" applyBorder="1" applyAlignment="1" applyProtection="1">
      <alignment vertical="center"/>
      <protection hidden="1"/>
    </xf>
    <xf numFmtId="3" fontId="21" fillId="0" borderId="27" xfId="0" applyNumberFormat="1" applyFont="1" applyFill="1" applyBorder="1" applyProtection="1">
      <protection hidden="1"/>
    </xf>
    <xf numFmtId="1" fontId="17" fillId="9" borderId="30" xfId="0" applyNumberFormat="1" applyFont="1" applyFill="1" applyBorder="1" applyAlignment="1" applyProtection="1">
      <alignment vertical="center"/>
      <protection hidden="1"/>
    </xf>
    <xf numFmtId="3" fontId="21" fillId="0" borderId="28" xfId="0" applyNumberFormat="1" applyFont="1" applyFill="1" applyBorder="1" applyAlignment="1" applyProtection="1">
      <alignment vertical="center"/>
      <protection hidden="1"/>
    </xf>
    <xf numFmtId="3" fontId="21" fillId="0" borderId="28" xfId="0" applyNumberFormat="1" applyFont="1" applyFill="1" applyBorder="1" applyProtection="1">
      <protection hidden="1"/>
    </xf>
    <xf numFmtId="1" fontId="17" fillId="9" borderId="29" xfId="0" applyNumberFormat="1" applyFont="1" applyFill="1" applyBorder="1" applyAlignment="1" applyProtection="1">
      <alignment vertical="center"/>
      <protection hidden="1"/>
    </xf>
    <xf numFmtId="0" fontId="16" fillId="5" borderId="25" xfId="0" applyFont="1" applyFill="1" applyBorder="1" applyAlignment="1" applyProtection="1">
      <alignment horizontal="right" vertical="center"/>
      <protection hidden="1"/>
    </xf>
    <xf numFmtId="0" fontId="16" fillId="9" borderId="23" xfId="0" applyFont="1" applyFill="1" applyBorder="1" applyAlignment="1" applyProtection="1">
      <alignment horizontal="right" vertical="center"/>
      <protection hidden="1"/>
    </xf>
    <xf numFmtId="0" fontId="16" fillId="9" borderId="25" xfId="0" applyFont="1" applyFill="1" applyBorder="1" applyAlignment="1" applyProtection="1">
      <alignment horizontal="right" vertical="center"/>
      <protection hidden="1"/>
    </xf>
    <xf numFmtId="0" fontId="16" fillId="10" borderId="25" xfId="0" applyFont="1" applyFill="1" applyBorder="1" applyAlignment="1" applyProtection="1">
      <alignment horizontal="right" vertical="center"/>
      <protection hidden="1"/>
    </xf>
    <xf numFmtId="0" fontId="15" fillId="8" borderId="6" xfId="0" applyFont="1" applyFill="1" applyBorder="1" applyProtection="1">
      <protection hidden="1"/>
    </xf>
    <xf numFmtId="9" fontId="22" fillId="8" borderId="26" xfId="0" applyNumberFormat="1" applyFont="1" applyFill="1" applyBorder="1" applyAlignment="1" applyProtection="1">
      <alignment horizontal="left"/>
      <protection hidden="1"/>
    </xf>
    <xf numFmtId="0" fontId="21" fillId="8" borderId="26" xfId="0" applyFont="1" applyFill="1" applyBorder="1" applyAlignment="1" applyProtection="1">
      <alignment horizontal="center" vertical="center"/>
      <protection hidden="1"/>
    </xf>
    <xf numFmtId="0" fontId="19" fillId="8" borderId="26" xfId="0" applyFont="1" applyFill="1" applyBorder="1" applyAlignment="1" applyProtection="1">
      <alignment horizontal="center" vertical="center"/>
      <protection hidden="1"/>
    </xf>
    <xf numFmtId="0" fontId="15" fillId="8" borderId="26" xfId="0" applyFont="1" applyFill="1" applyBorder="1" applyProtection="1">
      <protection hidden="1"/>
    </xf>
    <xf numFmtId="3" fontId="15" fillId="8" borderId="26" xfId="0" applyNumberFormat="1" applyFont="1" applyFill="1" applyBorder="1" applyProtection="1">
      <protection hidden="1"/>
    </xf>
    <xf numFmtId="3" fontId="15" fillId="8" borderId="5" xfId="0" applyNumberFormat="1" applyFont="1" applyFill="1" applyBorder="1" applyProtection="1">
      <protection hidden="1"/>
    </xf>
    <xf numFmtId="0" fontId="25" fillId="0" borderId="0" xfId="0" applyFont="1"/>
    <xf numFmtId="0" fontId="16" fillId="5" borderId="25" xfId="19" applyFont="1" applyFill="1" applyBorder="1" applyAlignment="1" applyProtection="1">
      <alignment horizontal="right" vertical="center"/>
      <protection hidden="1"/>
    </xf>
    <xf numFmtId="0" fontId="24" fillId="6" borderId="23" xfId="19" applyFont="1" applyFill="1" applyBorder="1" applyAlignment="1" applyProtection="1">
      <alignment horizontal="center"/>
      <protection hidden="1"/>
    </xf>
    <xf numFmtId="3" fontId="21" fillId="0" borderId="28" xfId="19" applyNumberFormat="1" applyFont="1" applyFill="1" applyBorder="1" applyProtection="1">
      <protection hidden="1"/>
    </xf>
    <xf numFmtId="3" fontId="21" fillId="0" borderId="28" xfId="19" applyNumberFormat="1" applyFont="1" applyFill="1" applyBorder="1" applyAlignment="1" applyProtection="1">
      <alignment vertical="center"/>
      <protection hidden="1"/>
    </xf>
    <xf numFmtId="3" fontId="21" fillId="0" borderId="30" xfId="19" applyNumberFormat="1" applyFont="1" applyFill="1" applyBorder="1" applyProtection="1">
      <protection hidden="1"/>
    </xf>
    <xf numFmtId="1" fontId="17" fillId="9" borderId="29" xfId="19" applyNumberFormat="1" applyFont="1" applyFill="1" applyBorder="1" applyAlignment="1" applyProtection="1">
      <alignment vertical="center"/>
      <protection hidden="1"/>
    </xf>
    <xf numFmtId="1" fontId="17" fillId="9" borderId="30" xfId="19" applyNumberFormat="1" applyFont="1" applyFill="1" applyBorder="1" applyAlignment="1" applyProtection="1">
      <alignment vertical="center"/>
      <protection hidden="1"/>
    </xf>
    <xf numFmtId="0" fontId="16" fillId="9" borderId="25" xfId="19" applyFont="1" applyFill="1" applyBorder="1" applyAlignment="1" applyProtection="1">
      <alignment horizontal="right" vertical="center"/>
      <protection hidden="1"/>
    </xf>
    <xf numFmtId="3" fontId="21" fillId="9" borderId="25" xfId="19" applyNumberFormat="1" applyFont="1" applyFill="1" applyBorder="1" applyAlignment="1" applyProtection="1">
      <alignment vertical="center"/>
      <protection hidden="1"/>
    </xf>
    <xf numFmtId="3" fontId="21" fillId="9" borderId="23" xfId="19" applyNumberFormat="1" applyFont="1" applyFill="1" applyBorder="1" applyAlignment="1" applyProtection="1">
      <alignment vertical="center"/>
      <protection hidden="1"/>
    </xf>
    <xf numFmtId="3" fontId="20" fillId="9" borderId="25" xfId="19" applyNumberFormat="1" applyFont="1" applyFill="1" applyBorder="1" applyAlignment="1" applyProtection="1">
      <alignment horizontal="right" vertical="center"/>
      <protection hidden="1"/>
    </xf>
    <xf numFmtId="0" fontId="16" fillId="10" borderId="25" xfId="19" applyFont="1" applyFill="1" applyBorder="1" applyAlignment="1" applyProtection="1">
      <alignment horizontal="right" vertical="center"/>
      <protection hidden="1"/>
    </xf>
    <xf numFmtId="0" fontId="0" fillId="0" borderId="10" xfId="0" applyBorder="1"/>
    <xf numFmtId="9" fontId="0" fillId="0" borderId="11" xfId="2" applyFont="1" applyBorder="1"/>
    <xf numFmtId="0" fontId="2" fillId="0" borderId="0" xfId="0" applyFont="1"/>
    <xf numFmtId="0" fontId="2" fillId="0" borderId="0" xfId="0" applyFont="1" applyBorder="1"/>
    <xf numFmtId="164" fontId="2" fillId="0" borderId="0" xfId="1" applyNumberFormat="1" applyFont="1" applyBorder="1"/>
    <xf numFmtId="43" fontId="0" fillId="0" borderId="0" xfId="1" applyFont="1"/>
    <xf numFmtId="164" fontId="2" fillId="0" borderId="0" xfId="1" applyNumberFormat="1" applyFont="1"/>
    <xf numFmtId="0" fontId="27" fillId="12" borderId="0" xfId="0" applyFont="1" applyFill="1"/>
    <xf numFmtId="1" fontId="0" fillId="0" borderId="0" xfId="0" applyNumberFormat="1"/>
    <xf numFmtId="0" fontId="0" fillId="0" borderId="0" xfId="0" applyAlignment="1">
      <alignment horizontal="right"/>
    </xf>
    <xf numFmtId="0" fontId="0" fillId="0" borderId="26" xfId="0" applyBorder="1"/>
    <xf numFmtId="164" fontId="0" fillId="0" borderId="26" xfId="1" applyNumberFormat="1" applyFont="1" applyBorder="1"/>
    <xf numFmtId="0" fontId="0" fillId="0" borderId="32" xfId="0" applyBorder="1"/>
    <xf numFmtId="0" fontId="0" fillId="0" borderId="33" xfId="0" applyBorder="1"/>
    <xf numFmtId="0" fontId="0" fillId="0" borderId="25" xfId="0" applyBorder="1"/>
    <xf numFmtId="0" fontId="0" fillId="0" borderId="32" xfId="0" applyBorder="1" applyAlignment="1">
      <alignment horizontal="left"/>
    </xf>
    <xf numFmtId="0" fontId="0" fillId="0" borderId="33" xfId="0" applyBorder="1" applyAlignment="1">
      <alignment horizontal="left"/>
    </xf>
    <xf numFmtId="0" fontId="0" fillId="0" borderId="25" xfId="0" applyBorder="1" applyAlignment="1">
      <alignment horizontal="left"/>
    </xf>
    <xf numFmtId="43" fontId="2" fillId="0" borderId="0" xfId="1" applyNumberFormat="1" applyFont="1" applyBorder="1"/>
    <xf numFmtId="0" fontId="0" fillId="0" borderId="23" xfId="0" applyBorder="1"/>
    <xf numFmtId="164" fontId="0" fillId="0" borderId="23" xfId="1" applyNumberFormat="1" applyFont="1" applyBorder="1"/>
    <xf numFmtId="0" fontId="2" fillId="0" borderId="23" xfId="0" applyFont="1" applyBorder="1"/>
    <xf numFmtId="0" fontId="2" fillId="0" borderId="34" xfId="0" applyFont="1" applyBorder="1"/>
    <xf numFmtId="0" fontId="2" fillId="0" borderId="35" xfId="0" applyFont="1" applyBorder="1"/>
    <xf numFmtId="164" fontId="0" fillId="0" borderId="36" xfId="1" applyNumberFormat="1" applyFont="1" applyBorder="1"/>
    <xf numFmtId="0" fontId="2" fillId="0" borderId="41" xfId="0" applyFont="1" applyBorder="1"/>
    <xf numFmtId="164" fontId="2" fillId="0" borderId="36" xfId="1" applyNumberFormat="1" applyFont="1" applyBorder="1"/>
    <xf numFmtId="164" fontId="2" fillId="0" borderId="23" xfId="1" applyNumberFormat="1" applyFont="1" applyBorder="1"/>
    <xf numFmtId="0" fontId="2" fillId="0" borderId="43" xfId="0" applyFont="1" applyBorder="1"/>
    <xf numFmtId="164" fontId="0" fillId="0" borderId="0" xfId="1" applyNumberFormat="1" applyFont="1" applyBorder="1"/>
    <xf numFmtId="164" fontId="0" fillId="0" borderId="0" xfId="0" applyNumberFormat="1" applyBorder="1"/>
    <xf numFmtId="0" fontId="0" fillId="0" borderId="36" xfId="0" applyBorder="1"/>
    <xf numFmtId="0" fontId="0" fillId="0" borderId="37" xfId="0" applyBorder="1"/>
    <xf numFmtId="0" fontId="0" fillId="0" borderId="42" xfId="0" applyBorder="1"/>
    <xf numFmtId="0" fontId="2" fillId="13" borderId="38" xfId="0" applyFont="1" applyFill="1" applyBorder="1"/>
    <xf numFmtId="164" fontId="2" fillId="13" borderId="39" xfId="0" applyNumberFormat="1" applyFont="1" applyFill="1" applyBorder="1"/>
    <xf numFmtId="0" fontId="2" fillId="13" borderId="39" xfId="0" applyFont="1" applyFill="1" applyBorder="1"/>
    <xf numFmtId="0" fontId="2" fillId="13" borderId="40" xfId="0" applyFont="1" applyFill="1" applyBorder="1"/>
    <xf numFmtId="0" fontId="2" fillId="0" borderId="44" xfId="0" applyFont="1" applyBorder="1"/>
    <xf numFmtId="0" fontId="2" fillId="0" borderId="32" xfId="0" applyFont="1" applyBorder="1"/>
    <xf numFmtId="0" fontId="2" fillId="0" borderId="45" xfId="0" applyFont="1" applyBorder="1"/>
    <xf numFmtId="9" fontId="0" fillId="0" borderId="36" xfId="2" applyFont="1" applyBorder="1"/>
    <xf numFmtId="9" fontId="0" fillId="0" borderId="23" xfId="2" applyFont="1" applyBorder="1"/>
    <xf numFmtId="9" fontId="28" fillId="14" borderId="23" xfId="2" applyFont="1" applyFill="1" applyBorder="1"/>
    <xf numFmtId="164" fontId="28" fillId="14" borderId="23" xfId="1" applyNumberFormat="1" applyFont="1" applyFill="1" applyBorder="1"/>
    <xf numFmtId="9" fontId="29" fillId="13" borderId="39" xfId="2" applyFont="1" applyFill="1" applyBorder="1"/>
    <xf numFmtId="10" fontId="12" fillId="0" borderId="0" xfId="2" applyNumberFormat="1" applyFont="1" applyFill="1" applyBorder="1" applyAlignment="1" applyProtection="1">
      <alignment vertical="center"/>
    </xf>
    <xf numFmtId="10" fontId="0" fillId="0" borderId="15" xfId="2" applyNumberFormat="1" applyFont="1" applyBorder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166" fontId="10" fillId="2" borderId="12" xfId="3" quotePrefix="1" applyNumberFormat="1" applyFont="1" applyFill="1" applyBorder="1" applyAlignment="1" applyProtection="1">
      <alignment horizontal="center" vertical="center"/>
    </xf>
    <xf numFmtId="166" fontId="10" fillId="2" borderId="0" xfId="3" quotePrefix="1" applyNumberFormat="1" applyFont="1" applyFill="1" applyBorder="1" applyAlignment="1" applyProtection="1">
      <alignment horizontal="center" vertical="center"/>
    </xf>
    <xf numFmtId="0" fontId="2" fillId="0" borderId="35" xfId="0" applyFont="1" applyBorder="1" applyAlignment="1">
      <alignment horizontal="center"/>
    </xf>
    <xf numFmtId="0" fontId="2" fillId="0" borderId="36" xfId="0" applyFont="1" applyBorder="1" applyAlignment="1">
      <alignment horizontal="center"/>
    </xf>
    <xf numFmtId="0" fontId="2" fillId="0" borderId="37" xfId="0" applyFont="1" applyBorder="1" applyAlignment="1">
      <alignment horizontal="center"/>
    </xf>
    <xf numFmtId="0" fontId="0" fillId="0" borderId="0" xfId="0" applyFont="1" applyFill="1" applyBorder="1" applyAlignment="1">
      <alignment horizontal="left" wrapText="1"/>
    </xf>
    <xf numFmtId="0" fontId="2" fillId="0" borderId="24" xfId="0" applyFont="1" applyBorder="1" applyAlignment="1">
      <alignment horizontal="right"/>
    </xf>
    <xf numFmtId="0" fontId="26" fillId="0" borderId="24" xfId="0" applyFont="1" applyBorder="1" applyAlignment="1">
      <alignment horizontal="right"/>
    </xf>
    <xf numFmtId="0" fontId="2" fillId="0" borderId="24" xfId="0" applyFont="1" applyFill="1" applyBorder="1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2" fillId="11" borderId="0" xfId="0" applyFont="1" applyFill="1" applyAlignment="1">
      <alignment horizontal="center"/>
    </xf>
  </cellXfs>
  <cellStyles count="192">
    <cellStyle name="Milliers" xfId="1" builtinId="3"/>
    <cellStyle name="Milliers 2" xfId="7"/>
    <cellStyle name="Milliers 3" xfId="8"/>
    <cellStyle name="Milliers 4" xfId="9"/>
    <cellStyle name="Milliers 5" xfId="6"/>
    <cellStyle name="Monétaire 2" xfId="11"/>
    <cellStyle name="Monétaire 3" xfId="10"/>
    <cellStyle name="Normal" xfId="0" builtinId="0"/>
    <cellStyle name="Normal 2" xfId="12"/>
    <cellStyle name="Normal 2 2" xfId="13"/>
    <cellStyle name="Normal 2 2 2" xfId="14"/>
    <cellStyle name="Normal 2 2 2 2" xfId="15"/>
    <cellStyle name="Normal 2 2 2 3" xfId="16"/>
    <cellStyle name="Normal 2 2 3" xfId="17"/>
    <cellStyle name="Normal 2 2 3 2" xfId="18"/>
    <cellStyle name="Normal 2 2 3 3" xfId="19"/>
    <cellStyle name="Normal 2 2 3 3 2" xfId="20"/>
    <cellStyle name="Normal 2 2 3 3 2 2" xfId="21"/>
    <cellStyle name="Normal 2 2 3 3 2 2 2" xfId="22"/>
    <cellStyle name="Normal 2 2 3 3 2 2 3" xfId="23"/>
    <cellStyle name="Normal 2 2 3 3 2 3" xfId="24"/>
    <cellStyle name="Normal 2 2 3 3 2 4" xfId="25"/>
    <cellStyle name="Normal 2 2 3 3 2 4 2" xfId="26"/>
    <cellStyle name="Normal 2 2 3 3 2 4 3" xfId="27"/>
    <cellStyle name="Normal 2 2 3 3 3" xfId="28"/>
    <cellStyle name="Normal 2 2 3 3 3 2" xfId="29"/>
    <cellStyle name="Normal 2 2 3 3 3 3" xfId="30"/>
    <cellStyle name="Normal 2 2 3 3 3 3 2" xfId="31"/>
    <cellStyle name="Normal 2 2 3 3 3 3 3" xfId="32"/>
    <cellStyle name="Normal 2 2 3 3 3 4" xfId="33"/>
    <cellStyle name="Normal 2 2 3 3 3 5" xfId="34"/>
    <cellStyle name="Normal 2 2 3 3 4" xfId="35"/>
    <cellStyle name="Normal 2 2 3 4" xfId="36"/>
    <cellStyle name="Normal 2 2 3 4 2" xfId="37"/>
    <cellStyle name="Normal 2 2 3 4 2 2" xfId="38"/>
    <cellStyle name="Normal 2 2 3 5" xfId="39"/>
    <cellStyle name="Normal 2 2 3 5 2" xfId="40"/>
    <cellStyle name="Normal 2 2 3 5 3" xfId="41"/>
    <cellStyle name="Normal 2 2 3 6" xfId="42"/>
    <cellStyle name="Normal 2 2 3 7" xfId="43"/>
    <cellStyle name="Normal 2 4" xfId="44"/>
    <cellStyle name="Normal 2 4 2" xfId="45"/>
    <cellStyle name="Normal 2 4 2 2" xfId="46"/>
    <cellStyle name="Normal 2 4 2 3" xfId="47"/>
    <cellStyle name="Normal 2 4 3" xfId="48"/>
    <cellStyle name="Normal 2 4 3 2" xfId="49"/>
    <cellStyle name="Normal 2 4 3 3" xfId="50"/>
    <cellStyle name="Normal 2 4 3 3 2" xfId="51"/>
    <cellStyle name="Normal 2 4 3 3 2 2" xfId="52"/>
    <cellStyle name="Normal 2 4 3 3 2 2 2" xfId="53"/>
    <cellStyle name="Normal 2 4 3 3 2 2 3" xfId="54"/>
    <cellStyle name="Normal 2 4 3 3 2 3" xfId="55"/>
    <cellStyle name="Normal 2 4 3 3 2 4" xfId="56"/>
    <cellStyle name="Normal 2 4 3 3 2 4 2" xfId="57"/>
    <cellStyle name="Normal 2 4 3 3 2 4 3" xfId="58"/>
    <cellStyle name="Normal 2 4 3 3 3" xfId="59"/>
    <cellStyle name="Normal 2 4 3 3 3 2" xfId="60"/>
    <cellStyle name="Normal 2 4 3 3 3 3" xfId="61"/>
    <cellStyle name="Normal 2 4 3 3 3 3 2" xfId="62"/>
    <cellStyle name="Normal 2 4 3 3 3 3 3" xfId="63"/>
    <cellStyle name="Normal 2 4 3 3 3 4" xfId="64"/>
    <cellStyle name="Normal 2 4 3 3 3 5" xfId="65"/>
    <cellStyle name="Normal 2 4 3 3 4" xfId="66"/>
    <cellStyle name="Normal 2 4 3 4" xfId="67"/>
    <cellStyle name="Normal 2 4 3 4 2" xfId="68"/>
    <cellStyle name="Normal 2 4 3 4 2 2" xfId="69"/>
    <cellStyle name="Normal 2 4 3 5" xfId="70"/>
    <cellStyle name="Normal 2 4 3 5 2" xfId="71"/>
    <cellStyle name="Normal 2 4 3 5 3" xfId="72"/>
    <cellStyle name="Normal 2 4 3 6" xfId="73"/>
    <cellStyle name="Normal 2 4 3 7" xfId="74"/>
    <cellStyle name="Normal 2 5" xfId="75"/>
    <cellStyle name="Normal 2 5 2" xfId="76"/>
    <cellStyle name="Normal 2 5 2 2" xfId="77"/>
    <cellStyle name="Normal 2 5 2 3" xfId="78"/>
    <cellStyle name="Normal 2 5 3" xfId="79"/>
    <cellStyle name="Normal 2 5 3 2" xfId="80"/>
    <cellStyle name="Normal 2 5 3 3" xfId="81"/>
    <cellStyle name="Normal 2 5 3 3 2" xfId="82"/>
    <cellStyle name="Normal 2 5 3 3 2 2" xfId="83"/>
    <cellStyle name="Normal 2 5 3 3 2 2 2" xfId="84"/>
    <cellStyle name="Normal 2 5 3 3 2 2 3" xfId="85"/>
    <cellStyle name="Normal 2 5 3 3 2 3" xfId="86"/>
    <cellStyle name="Normal 2 5 3 3 2 4" xfId="87"/>
    <cellStyle name="Normal 2 5 3 3 2 4 2" xfId="88"/>
    <cellStyle name="Normal 2 5 3 3 2 4 3" xfId="89"/>
    <cellStyle name="Normal 2 5 3 3 3" xfId="90"/>
    <cellStyle name="Normal 2 5 3 3 3 2" xfId="91"/>
    <cellStyle name="Normal 2 5 3 3 3 3" xfId="92"/>
    <cellStyle name="Normal 2 5 3 3 3 3 2" xfId="93"/>
    <cellStyle name="Normal 2 5 3 3 3 3 3" xfId="94"/>
    <cellStyle name="Normal 2 5 3 3 3 4" xfId="95"/>
    <cellStyle name="Normal 2 5 3 3 3 5" xfId="96"/>
    <cellStyle name="Normal 2 5 3 3 4" xfId="97"/>
    <cellStyle name="Normal 2 5 3 4" xfId="98"/>
    <cellStyle name="Normal 2 5 3 4 2" xfId="99"/>
    <cellStyle name="Normal 2 5 3 4 2 2" xfId="100"/>
    <cellStyle name="Normal 2 5 3 5" xfId="101"/>
    <cellStyle name="Normal 2 5 3 5 2" xfId="102"/>
    <cellStyle name="Normal 2 5 3 5 3" xfId="103"/>
    <cellStyle name="Normal 2 5 3 6" xfId="104"/>
    <cellStyle name="Normal 2 5 3 7" xfId="105"/>
    <cellStyle name="Normal 3" xfId="106"/>
    <cellStyle name="Normal 3 2" xfId="107"/>
    <cellStyle name="Normal 3 3" xfId="108"/>
    <cellStyle name="Normal 4" xfId="109"/>
    <cellStyle name="Normal 4 2" xfId="110"/>
    <cellStyle name="Normal 4 3" xfId="111"/>
    <cellStyle name="Normal 4 3 2" xfId="112"/>
    <cellStyle name="Normal 4 3 2 2" xfId="113"/>
    <cellStyle name="Normal 4 3 2 2 2" xfId="114"/>
    <cellStyle name="Normal 4 3 2 2 3" xfId="115"/>
    <cellStyle name="Normal 4 3 2 3" xfId="116"/>
    <cellStyle name="Normal 4 3 2 4" xfId="117"/>
    <cellStyle name="Normal 4 3 2 4 2" xfId="118"/>
    <cellStyle name="Normal 4 3 2 4 3" xfId="119"/>
    <cellStyle name="Normal 4 3 3" xfId="120"/>
    <cellStyle name="Normal 4 3 3 2" xfId="121"/>
    <cellStyle name="Normal 4 3 3 3" xfId="122"/>
    <cellStyle name="Normal 4 3 3 3 2" xfId="123"/>
    <cellStyle name="Normal 4 3 3 3 3" xfId="124"/>
    <cellStyle name="Normal 4 3 3 4" xfId="125"/>
    <cellStyle name="Normal 4 3 3 5" xfId="126"/>
    <cellStyle name="Normal 4 3 4" xfId="127"/>
    <cellStyle name="Normal 4 4" xfId="128"/>
    <cellStyle name="Normal 4 4 2" xfId="129"/>
    <cellStyle name="Normal 4 4 2 2" xfId="130"/>
    <cellStyle name="Normal 4 5" xfId="131"/>
    <cellStyle name="Normal 4 5 2" xfId="132"/>
    <cellStyle name="Normal 4 5 3" xfId="133"/>
    <cellStyle name="Normal 4 6" xfId="134"/>
    <cellStyle name="Normal 4 7" xfId="135"/>
    <cellStyle name="Normal 5" xfId="136"/>
    <cellStyle name="Normal 5 2" xfId="137"/>
    <cellStyle name="Normal 5 3" xfId="138"/>
    <cellStyle name="Normal 6" xfId="139"/>
    <cellStyle name="Normal 7" xfId="140"/>
    <cellStyle name="Normal 8" xfId="141"/>
    <cellStyle name="Normal 9" xfId="5"/>
    <cellStyle name="Normal_2_3SU_VO" xfId="3"/>
    <cellStyle name="Normal_F980201" xfId="4"/>
    <cellStyle name="Pourcentage" xfId="2" builtinId="5"/>
    <cellStyle name="Pourcentage 10" xfId="142"/>
    <cellStyle name="Pourcentage 2" xfId="143"/>
    <cellStyle name="Pourcentage 2 2" xfId="144"/>
    <cellStyle name="Pourcentage 2 2 2" xfId="145"/>
    <cellStyle name="Pourcentage 2 3" xfId="146"/>
    <cellStyle name="Pourcentage 2 3 2" xfId="147"/>
    <cellStyle name="Pourcentage 2 3 2 2" xfId="148"/>
    <cellStyle name="Pourcentage 2 3 3" xfId="149"/>
    <cellStyle name="Pourcentage 2 3 3 2" xfId="150"/>
    <cellStyle name="Pourcentage 2 3 4" xfId="151"/>
    <cellStyle name="Pourcentage 2 3 4 2" xfId="152"/>
    <cellStyle name="Pourcentage 2 3 4 3" xfId="153"/>
    <cellStyle name="Pourcentage 2 3 5" xfId="154"/>
    <cellStyle name="Pourcentage 2 3 5 2" xfId="155"/>
    <cellStyle name="Pourcentage 2 3 6" xfId="156"/>
    <cellStyle name="Pourcentage 2 3 7" xfId="157"/>
    <cellStyle name="Pourcentage 2 4" xfId="158"/>
    <cellStyle name="Pourcentage 2 4 2" xfId="159"/>
    <cellStyle name="Pourcentage 2 4 2 2" xfId="160"/>
    <cellStyle name="Pourcentage 2 4 3" xfId="161"/>
    <cellStyle name="Pourcentage 2 5" xfId="162"/>
    <cellStyle name="Pourcentage 2 5 2" xfId="163"/>
    <cellStyle name="Pourcentage 2 6" xfId="164"/>
    <cellStyle name="Pourcentage 2 6 2" xfId="165"/>
    <cellStyle name="Pourcentage 2 6 3" xfId="166"/>
    <cellStyle name="Pourcentage 2 7" xfId="167"/>
    <cellStyle name="Pourcentage 2 8" xfId="168"/>
    <cellStyle name="Pourcentage 3" xfId="169"/>
    <cellStyle name="Pourcentage 3 2" xfId="170"/>
    <cellStyle name="Pourcentage 3 2 2" xfId="171"/>
    <cellStyle name="Pourcentage 3 3" xfId="172"/>
    <cellStyle name="Pourcentage 3 3 2" xfId="173"/>
    <cellStyle name="Pourcentage 3 4" xfId="174"/>
    <cellStyle name="Pourcentage 3 4 2" xfId="175"/>
    <cellStyle name="Pourcentage 3 4 3" xfId="176"/>
    <cellStyle name="Pourcentage 3 5" xfId="177"/>
    <cellStyle name="Pourcentage 3 5 2" xfId="178"/>
    <cellStyle name="Pourcentage 3 6" xfId="179"/>
    <cellStyle name="Pourcentage 3 7" xfId="180"/>
    <cellStyle name="Pourcentage 4" xfId="181"/>
    <cellStyle name="Pourcentage 4 2" xfId="182"/>
    <cellStyle name="Pourcentage 4 2 2" xfId="183"/>
    <cellStyle name="Pourcentage 4 3" xfId="184"/>
    <cellStyle name="Pourcentage 5" xfId="185"/>
    <cellStyle name="Pourcentage 5 2" xfId="186"/>
    <cellStyle name="Pourcentage 5 3" xfId="187"/>
    <cellStyle name="Pourcentage 6" xfId="188"/>
    <cellStyle name="Pourcentage 7" xfId="189"/>
    <cellStyle name="Pourcentage 8" xfId="190"/>
    <cellStyle name="Pourcentage 9" xfId="191"/>
  </cellStyles>
  <dxfs count="1">
    <dxf>
      <font>
        <b/>
        <i val="0"/>
        <condense val="0"/>
        <extend val="0"/>
        <color auto="1"/>
      </font>
      <fill>
        <patternFill patternType="solid">
          <fgColor indexed="29"/>
          <bgColor rgb="FFFF5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2"/>
  <sheetViews>
    <sheetView zoomScale="80" zoomScaleNormal="80" workbookViewId="0">
      <selection activeCell="E5" sqref="E5"/>
    </sheetView>
  </sheetViews>
  <sheetFormatPr baseColWidth="10" defaultRowHeight="15" x14ac:dyDescent="0.25"/>
  <cols>
    <col min="1" max="1" width="5.42578125" customWidth="1"/>
    <col min="2" max="2" width="18.5703125" customWidth="1"/>
    <col min="3" max="3" width="17.5703125" customWidth="1"/>
    <col min="4" max="4" width="18" customWidth="1"/>
    <col min="5" max="5" width="19.28515625" bestFit="1" customWidth="1"/>
    <col min="6" max="6" width="19.140625" customWidth="1"/>
    <col min="7" max="7" width="20.7109375" customWidth="1"/>
    <col min="8" max="8" width="19.140625" customWidth="1"/>
    <col min="9" max="9" width="14.28515625" customWidth="1"/>
    <col min="10" max="11" width="23.7109375" customWidth="1"/>
    <col min="12" max="12" width="17.85546875" bestFit="1" customWidth="1"/>
    <col min="13" max="13" width="17.85546875" customWidth="1"/>
    <col min="14" max="14" width="21.140625" customWidth="1"/>
    <col min="15" max="15" width="22.28515625" customWidth="1"/>
    <col min="16" max="16" width="16" customWidth="1"/>
    <col min="17" max="17" width="17.85546875" customWidth="1"/>
    <col min="18" max="18" width="14.140625" customWidth="1"/>
    <col min="19" max="19" width="17.85546875" customWidth="1"/>
    <col min="30" max="30" width="14.42578125" bestFit="1" customWidth="1"/>
  </cols>
  <sheetData>
    <row r="1" spans="1:13" ht="18.75" x14ac:dyDescent="0.3">
      <c r="A1" s="2" t="s">
        <v>44</v>
      </c>
    </row>
    <row r="2" spans="1:13" ht="18.75" x14ac:dyDescent="0.3">
      <c r="A2" s="2" t="s">
        <v>123</v>
      </c>
      <c r="B2" s="3"/>
      <c r="C2" s="3"/>
      <c r="D2" s="4"/>
      <c r="E2" s="5"/>
      <c r="F2" s="3"/>
      <c r="G2" s="3"/>
    </row>
    <row r="3" spans="1:13" ht="15.75" thickBot="1" x14ac:dyDescent="0.3">
      <c r="B3" s="6"/>
      <c r="C3" s="7"/>
      <c r="D3" s="8"/>
      <c r="E3" s="9"/>
      <c r="F3" s="10"/>
      <c r="G3" s="8"/>
      <c r="H3" s="11"/>
      <c r="I3" s="12"/>
      <c r="J3" s="12"/>
      <c r="K3" s="12"/>
    </row>
    <row r="4" spans="1:13" ht="30.75" thickBot="1" x14ac:dyDescent="0.3">
      <c r="B4" s="184" t="s">
        <v>0</v>
      </c>
      <c r="C4" s="185"/>
      <c r="D4" s="13" t="s">
        <v>1</v>
      </c>
      <c r="E4" s="14" t="s">
        <v>2</v>
      </c>
      <c r="F4" s="15" t="s">
        <v>3</v>
      </c>
      <c r="G4" s="16" t="s">
        <v>4</v>
      </c>
      <c r="H4" s="17" t="s">
        <v>5</v>
      </c>
      <c r="I4" s="15" t="s">
        <v>3</v>
      </c>
      <c r="J4" s="16" t="s">
        <v>6</v>
      </c>
      <c r="K4" s="17" t="s">
        <v>7</v>
      </c>
      <c r="L4" s="15" t="s">
        <v>3</v>
      </c>
      <c r="M4" s="18"/>
    </row>
    <row r="5" spans="1:13" ht="15.75" thickBot="1" x14ac:dyDescent="0.3">
      <c r="B5" s="186" t="s">
        <v>8</v>
      </c>
      <c r="C5" s="187"/>
      <c r="D5" s="19">
        <v>483851.99999999994</v>
      </c>
      <c r="E5" s="20">
        <f>SUM(E6:E11)</f>
        <v>485540.34212151798</v>
      </c>
      <c r="F5" s="21">
        <f>(E5-D5)/E5</f>
        <v>3.4772437530957928E-3</v>
      </c>
      <c r="G5" s="19">
        <v>66595880.000000007</v>
      </c>
      <c r="H5" s="20">
        <f>SUM(H6:H11)</f>
        <v>65368695.426370516</v>
      </c>
      <c r="I5" s="21">
        <f>(H5-G5)/G5</f>
        <v>-1.8427334748478297E-2</v>
      </c>
      <c r="J5" s="19">
        <f>G5/D5</f>
        <v>137.63688069905677</v>
      </c>
      <c r="K5" s="20">
        <f>H5/E5</f>
        <v>134.63082210789901</v>
      </c>
      <c r="L5" s="183">
        <f>(K5-J5)/J5</f>
        <v>-2.1840502166933867E-2</v>
      </c>
      <c r="M5" s="3"/>
    </row>
    <row r="6" spans="1:13" x14ac:dyDescent="0.25">
      <c r="B6" s="22" t="s">
        <v>10</v>
      </c>
      <c r="C6" s="23" t="s">
        <v>11</v>
      </c>
      <c r="D6" s="24">
        <v>64423</v>
      </c>
      <c r="E6" s="25">
        <v>67995.760273066495</v>
      </c>
      <c r="F6" s="26">
        <f>(E6-D6)/E6</f>
        <v>5.2543868304707898E-2</v>
      </c>
      <c r="G6" s="24">
        <v>1113920</v>
      </c>
      <c r="I6" s="27"/>
      <c r="J6" s="54">
        <f t="shared" ref="J6:J12" si="0">G6/D6</f>
        <v>17.290719153097495</v>
      </c>
      <c r="K6" s="136"/>
      <c r="L6" s="137"/>
      <c r="M6" s="3"/>
    </row>
    <row r="7" spans="1:13" x14ac:dyDescent="0.25">
      <c r="B7" s="28"/>
      <c r="C7" s="29" t="s">
        <v>13</v>
      </c>
      <c r="D7" s="24">
        <v>26995.999999999996</v>
      </c>
      <c r="E7" s="25">
        <v>31486.636224300648</v>
      </c>
      <c r="F7" s="26">
        <f t="shared" ref="F7:F12" si="1">(E7-D7)/E7</f>
        <v>0.14262038638585608</v>
      </c>
      <c r="G7" s="24">
        <v>3090170</v>
      </c>
      <c r="H7" s="25">
        <v>4000149.8380548097</v>
      </c>
      <c r="I7" s="27">
        <f t="shared" ref="I7:I12" si="2">(H7-G7)/G7</f>
        <v>0.29447565604960557</v>
      </c>
      <c r="J7" s="24">
        <f t="shared" si="0"/>
        <v>114.46769891835829</v>
      </c>
      <c r="K7" s="25">
        <f t="shared" ref="K7:K12" si="3">H7/E7</f>
        <v>127.04278124722602</v>
      </c>
      <c r="L7" s="27">
        <f>(K7-J7)/J7</f>
        <v>0.10985703781672626</v>
      </c>
      <c r="M7" s="3"/>
    </row>
    <row r="8" spans="1:13" x14ac:dyDescent="0.25">
      <c r="B8" s="28"/>
      <c r="C8" s="29" t="s">
        <v>15</v>
      </c>
      <c r="D8" s="24">
        <v>268221</v>
      </c>
      <c r="E8" s="25">
        <v>269104.95041651605</v>
      </c>
      <c r="F8" s="26">
        <f t="shared" si="1"/>
        <v>3.2847794704180789E-3</v>
      </c>
      <c r="G8" s="24">
        <v>42439530</v>
      </c>
      <c r="H8" s="25">
        <v>41155695.638228305</v>
      </c>
      <c r="I8" s="27">
        <f t="shared" si="2"/>
        <v>-3.0250909040974189E-2</v>
      </c>
      <c r="J8" s="24">
        <f t="shared" si="0"/>
        <v>158.22597783171341</v>
      </c>
      <c r="K8" s="25">
        <f t="shared" si="3"/>
        <v>152.9354832548722</v>
      </c>
      <c r="L8" s="27">
        <f t="shared" ref="L8:L12" si="4">(K8-J8)/J8</f>
        <v>-3.3436320946413085E-2</v>
      </c>
      <c r="M8" s="3"/>
    </row>
    <row r="9" spans="1:13" x14ac:dyDescent="0.25">
      <c r="B9" s="28"/>
      <c r="C9" s="29" t="s">
        <v>17</v>
      </c>
      <c r="D9" s="24">
        <v>62798</v>
      </c>
      <c r="E9" s="25">
        <v>45777.85522283498</v>
      </c>
      <c r="F9" s="26">
        <f t="shared" si="1"/>
        <v>-0.37179865011838747</v>
      </c>
      <c r="G9" s="24">
        <v>10012350</v>
      </c>
      <c r="H9" s="25">
        <v>7775748.2678191578</v>
      </c>
      <c r="I9" s="27">
        <f t="shared" si="2"/>
        <v>-0.2233842936154691</v>
      </c>
      <c r="J9" s="24">
        <f t="shared" si="0"/>
        <v>159.43740246504666</v>
      </c>
      <c r="K9" s="25">
        <f t="shared" si="3"/>
        <v>169.85829130632681</v>
      </c>
      <c r="L9" s="27">
        <f t="shared" si="4"/>
        <v>6.5360377679037449E-2</v>
      </c>
      <c r="M9" s="3"/>
    </row>
    <row r="10" spans="1:13" x14ac:dyDescent="0.25">
      <c r="B10" s="28"/>
      <c r="C10" s="29" t="s">
        <v>19</v>
      </c>
      <c r="D10" s="24">
        <v>61403</v>
      </c>
      <c r="E10" s="25">
        <v>70799.16614623538</v>
      </c>
      <c r="F10" s="26">
        <f t="shared" si="1"/>
        <v>0.13271577417773026</v>
      </c>
      <c r="G10" s="24">
        <v>9938090</v>
      </c>
      <c r="H10" s="25">
        <v>12360826.890705572</v>
      </c>
      <c r="I10" s="27">
        <f t="shared" si="2"/>
        <v>0.24378294930973379</v>
      </c>
      <c r="J10" s="24">
        <f t="shared" si="0"/>
        <v>161.85023533052131</v>
      </c>
      <c r="K10" s="25">
        <f t="shared" si="3"/>
        <v>174.59000668417954</v>
      </c>
      <c r="L10" s="27">
        <f t="shared" si="4"/>
        <v>7.8713332283031859E-2</v>
      </c>
      <c r="M10" s="3"/>
    </row>
    <row r="11" spans="1:13" ht="15.75" thickBot="1" x14ac:dyDescent="0.3">
      <c r="B11" s="32"/>
      <c r="C11" s="33" t="s">
        <v>20</v>
      </c>
      <c r="D11" s="34">
        <v>11</v>
      </c>
      <c r="E11" s="35">
        <v>375.97383856445128</v>
      </c>
      <c r="F11" s="36">
        <v>0</v>
      </c>
      <c r="G11" s="34">
        <v>1820</v>
      </c>
      <c r="H11" s="35">
        <v>76274.791562668674</v>
      </c>
      <c r="I11" s="37">
        <f t="shared" si="2"/>
        <v>40.909226133334435</v>
      </c>
      <c r="J11" s="34">
        <f t="shared" si="0"/>
        <v>165.45454545454547</v>
      </c>
      <c r="K11" s="35">
        <f t="shared" si="3"/>
        <v>202.87260372663741</v>
      </c>
      <c r="L11" s="37">
        <v>0</v>
      </c>
      <c r="M11" s="3"/>
    </row>
    <row r="12" spans="1:13" x14ac:dyDescent="0.25">
      <c r="B12" s="38"/>
      <c r="C12" s="39" t="s">
        <v>21</v>
      </c>
      <c r="D12" s="40">
        <f>SUM(D7:D11)</f>
        <v>419429</v>
      </c>
      <c r="E12" s="40">
        <f>SUM(E7:E11)</f>
        <v>417544.58184845152</v>
      </c>
      <c r="F12" s="42">
        <f t="shared" si="1"/>
        <v>-4.5130944897099259E-3</v>
      </c>
      <c r="G12" s="41">
        <f>SUM(G7:G11)</f>
        <v>65481960</v>
      </c>
      <c r="H12" s="41">
        <f>SUM(H7:H11)</f>
        <v>65368695.426370516</v>
      </c>
      <c r="I12" s="182">
        <f t="shared" si="2"/>
        <v>-1.7297065272555002E-3</v>
      </c>
      <c r="J12" s="41">
        <f t="shared" si="0"/>
        <v>156.12167971218014</v>
      </c>
      <c r="K12" s="43">
        <f t="shared" si="3"/>
        <v>156.55500817897379</v>
      </c>
      <c r="L12" s="44">
        <f t="shared" si="4"/>
        <v>2.7755816334574506E-3</v>
      </c>
      <c r="M12" s="3"/>
    </row>
    <row r="13" spans="1:13" x14ac:dyDescent="0.25">
      <c r="B13" s="45"/>
      <c r="C13" s="39"/>
      <c r="D13" s="40"/>
      <c r="E13" s="41"/>
      <c r="F13" s="41"/>
      <c r="G13" s="41"/>
      <c r="H13" s="46"/>
      <c r="I13" s="41"/>
      <c r="J13" s="10"/>
      <c r="K13" s="10"/>
      <c r="L13" s="10"/>
      <c r="M13" s="3"/>
    </row>
    <row r="14" spans="1:13" ht="9.75" customHeight="1" thickBot="1" x14ac:dyDescent="0.3">
      <c r="B14" s="39"/>
      <c r="C14" s="47"/>
      <c r="D14" s="40"/>
      <c r="E14" s="41"/>
      <c r="F14" s="41"/>
      <c r="G14" s="41"/>
      <c r="H14" s="46"/>
      <c r="I14" s="41"/>
      <c r="J14" s="10"/>
      <c r="K14" s="10"/>
      <c r="L14" s="10"/>
      <c r="M14" s="10"/>
    </row>
    <row r="15" spans="1:13" ht="44.25" customHeight="1" thickBot="1" x14ac:dyDescent="0.3">
      <c r="D15" s="13" t="s">
        <v>1</v>
      </c>
      <c r="E15" s="14" t="s">
        <v>28</v>
      </c>
      <c r="F15" s="48" t="s">
        <v>22</v>
      </c>
      <c r="G15" s="49" t="s">
        <v>23</v>
      </c>
      <c r="H15" s="145" t="s">
        <v>100</v>
      </c>
      <c r="I15" s="3"/>
      <c r="J15" s="50"/>
      <c r="K15" s="50"/>
      <c r="L15" s="50"/>
      <c r="M15" s="50"/>
    </row>
    <row r="16" spans="1:13" ht="15.75" thickBot="1" x14ac:dyDescent="0.3">
      <c r="B16" s="184" t="s">
        <v>24</v>
      </c>
      <c r="C16" s="185"/>
      <c r="D16" s="19">
        <v>40450.000000000007</v>
      </c>
      <c r="E16" s="51">
        <f>D16/(D16+D5)</f>
        <v>7.715019206487865E-2</v>
      </c>
      <c r="F16" s="52">
        <v>5711690</v>
      </c>
      <c r="G16" s="53">
        <f>F16/(G5+F16)</f>
        <v>7.8991591060244448E-2</v>
      </c>
      <c r="H16" s="90">
        <f>F16/D16</f>
        <v>141.20370828182939</v>
      </c>
      <c r="J16" s="138"/>
      <c r="K16" s="154"/>
      <c r="L16" s="139"/>
      <c r="M16" s="50"/>
    </row>
    <row r="17" spans="2:13" x14ac:dyDescent="0.25">
      <c r="B17" s="22" t="s">
        <v>10</v>
      </c>
      <c r="C17" s="23" t="s">
        <v>11</v>
      </c>
      <c r="D17" s="54">
        <v>3700</v>
      </c>
      <c r="E17" s="55">
        <f t="shared" ref="E17:E21" si="5">D17/(D17+D6)</f>
        <v>5.4313521130895583E-2</v>
      </c>
      <c r="F17" s="56">
        <v>114930</v>
      </c>
      <c r="G17" s="57">
        <f t="shared" ref="G17:G21" si="6">F17/(G6+F17)</f>
        <v>9.3526467835781418E-2</v>
      </c>
      <c r="H17" s="90">
        <f t="shared" ref="H17:H21" si="7">F17/D17</f>
        <v>31.062162162162164</v>
      </c>
      <c r="I17" s="3"/>
      <c r="J17" s="139"/>
      <c r="K17" s="140"/>
      <c r="L17" s="139"/>
      <c r="M17" s="50"/>
    </row>
    <row r="18" spans="2:13" x14ac:dyDescent="0.25">
      <c r="B18" s="28"/>
      <c r="C18" s="29" t="s">
        <v>13</v>
      </c>
      <c r="D18" s="24">
        <v>2391</v>
      </c>
      <c r="E18" s="58">
        <f t="shared" si="5"/>
        <v>8.1362507231088593E-2</v>
      </c>
      <c r="F18" s="59">
        <v>204390</v>
      </c>
      <c r="G18" s="60">
        <f t="shared" si="6"/>
        <v>6.2038633383517068E-2</v>
      </c>
      <c r="H18" s="90">
        <f t="shared" si="7"/>
        <v>85.483061480552067</v>
      </c>
      <c r="I18" s="3"/>
      <c r="J18" s="50"/>
      <c r="K18" s="50"/>
      <c r="L18" s="50"/>
      <c r="M18" s="50"/>
    </row>
    <row r="19" spans="2:13" x14ac:dyDescent="0.25">
      <c r="B19" s="28"/>
      <c r="C19" s="29" t="s">
        <v>15</v>
      </c>
      <c r="D19" s="24">
        <v>20772</v>
      </c>
      <c r="E19" s="58">
        <f t="shared" si="5"/>
        <v>7.1877173495551797E-2</v>
      </c>
      <c r="F19" s="59">
        <v>3294120</v>
      </c>
      <c r="G19" s="60">
        <f t="shared" si="6"/>
        <v>7.2028364235087294E-2</v>
      </c>
      <c r="H19" s="90">
        <f t="shared" si="7"/>
        <v>158.58463316002312</v>
      </c>
      <c r="I19" s="3"/>
      <c r="J19" s="50"/>
      <c r="K19" s="50"/>
      <c r="L19" s="50"/>
      <c r="M19" s="50"/>
    </row>
    <row r="20" spans="2:13" x14ac:dyDescent="0.25">
      <c r="B20" s="28"/>
      <c r="C20" s="29" t="s">
        <v>17</v>
      </c>
      <c r="D20" s="24">
        <v>3997</v>
      </c>
      <c r="E20" s="58">
        <f t="shared" si="5"/>
        <v>5.9839808368889885E-2</v>
      </c>
      <c r="F20" s="59">
        <v>668560</v>
      </c>
      <c r="G20" s="60">
        <f t="shared" si="6"/>
        <v>6.2593917559458881E-2</v>
      </c>
      <c r="H20" s="90">
        <f t="shared" si="7"/>
        <v>167.26544908681512</v>
      </c>
      <c r="I20" s="3"/>
      <c r="J20" s="50"/>
      <c r="K20" s="50"/>
      <c r="L20" s="50"/>
      <c r="M20" s="50"/>
    </row>
    <row r="21" spans="2:13" x14ac:dyDescent="0.25">
      <c r="B21" s="28"/>
      <c r="C21" s="29" t="s">
        <v>19</v>
      </c>
      <c r="D21" s="24">
        <v>9272</v>
      </c>
      <c r="E21" s="58">
        <f t="shared" si="5"/>
        <v>0.13119207640608418</v>
      </c>
      <c r="F21" s="59">
        <v>1365330</v>
      </c>
      <c r="G21" s="60">
        <f t="shared" si="6"/>
        <v>0.12078910630587911</v>
      </c>
      <c r="H21" s="90">
        <f t="shared" si="7"/>
        <v>147.25301984469371</v>
      </c>
      <c r="I21" s="3"/>
      <c r="J21" s="50"/>
      <c r="K21" s="50"/>
      <c r="L21" s="50"/>
      <c r="M21" s="50"/>
    </row>
    <row r="22" spans="2:13" ht="15.75" thickBot="1" x14ac:dyDescent="0.3">
      <c r="B22" s="32"/>
      <c r="C22" s="33" t="s">
        <v>20</v>
      </c>
      <c r="D22" s="34">
        <v>318</v>
      </c>
      <c r="E22" s="61">
        <v>0</v>
      </c>
      <c r="F22" s="62">
        <v>64360</v>
      </c>
      <c r="G22" s="63">
        <v>0</v>
      </c>
      <c r="H22" s="90">
        <f>F22/D22</f>
        <v>202.38993710691824</v>
      </c>
      <c r="I22" s="3"/>
      <c r="J22" s="3"/>
      <c r="K22" s="3"/>
      <c r="L22" s="3"/>
      <c r="M22" s="3"/>
    </row>
    <row r="23" spans="2:13" x14ac:dyDescent="0.25">
      <c r="B23" s="38"/>
      <c r="C23" s="39" t="s">
        <v>21</v>
      </c>
      <c r="D23" s="30">
        <f>SUM(D18:D22)</f>
        <v>36750</v>
      </c>
      <c r="E23" s="64">
        <f>D23/(D23+D12)</f>
        <v>8.0560481740720197E-2</v>
      </c>
      <c r="F23" s="65">
        <f>SUM(F18:F22)</f>
        <v>5596760</v>
      </c>
      <c r="G23" s="64">
        <f>F23/(G12+F23)</f>
        <v>7.8740303708339149E-2</v>
      </c>
      <c r="H23" s="3"/>
      <c r="I23" s="3"/>
      <c r="J23" s="3"/>
      <c r="K23" s="3"/>
      <c r="L23" s="3"/>
      <c r="M23" s="3"/>
    </row>
    <row r="26" spans="2:13" x14ac:dyDescent="0.25">
      <c r="F26" s="144"/>
    </row>
    <row r="27" spans="2:13" x14ac:dyDescent="0.25">
      <c r="F27" s="144"/>
    </row>
    <row r="28" spans="2:13" x14ac:dyDescent="0.25">
      <c r="F28" s="144"/>
    </row>
    <row r="29" spans="2:13" x14ac:dyDescent="0.25">
      <c r="F29" s="144"/>
    </row>
    <row r="30" spans="2:13" x14ac:dyDescent="0.25">
      <c r="F30" s="144"/>
    </row>
    <row r="31" spans="2:13" x14ac:dyDescent="0.25">
      <c r="F31" s="144"/>
    </row>
    <row r="32" spans="2:13" x14ac:dyDescent="0.25">
      <c r="F32" s="144"/>
    </row>
  </sheetData>
  <mergeCells count="3">
    <mergeCell ref="B4:C4"/>
    <mergeCell ref="B5:C5"/>
    <mergeCell ref="B16:C16"/>
  </mergeCells>
  <pageMargins left="0.7" right="0.7" top="0.75" bottom="0.75" header="0.3" footer="0.3"/>
  <pageSetup paperSize="17" scale="91" orientation="landscape" r:id="rId1"/>
  <ignoredErrors>
    <ignoredError sqref="D23 D12:E12 F23 G12" formulaRange="1"/>
    <ignoredError sqref="F12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1"/>
  <sheetViews>
    <sheetView workbookViewId="0">
      <selection activeCell="G6" sqref="G6"/>
    </sheetView>
  </sheetViews>
  <sheetFormatPr baseColWidth="10" defaultRowHeight="15" x14ac:dyDescent="0.25"/>
  <cols>
    <col min="1" max="1" width="34.28515625" bestFit="1" customWidth="1"/>
    <col min="2" max="2" width="13" bestFit="1" customWidth="1"/>
    <col min="3" max="3" width="12" bestFit="1" customWidth="1"/>
    <col min="4" max="4" width="13" bestFit="1" customWidth="1"/>
  </cols>
  <sheetData>
    <row r="1" spans="1:10" ht="18.75" x14ac:dyDescent="0.3">
      <c r="A1" s="2" t="s">
        <v>44</v>
      </c>
    </row>
    <row r="2" spans="1:10" ht="18.75" x14ac:dyDescent="0.3">
      <c r="A2" s="2" t="s">
        <v>124</v>
      </c>
    </row>
    <row r="3" spans="1:10" ht="15.75" thickBot="1" x14ac:dyDescent="0.3"/>
    <row r="4" spans="1:10" x14ac:dyDescent="0.25">
      <c r="A4" s="158" t="s">
        <v>119</v>
      </c>
      <c r="B4" s="188" t="s">
        <v>117</v>
      </c>
      <c r="C4" s="189"/>
      <c r="D4" s="189"/>
      <c r="E4" s="189" t="s">
        <v>118</v>
      </c>
      <c r="F4" s="189"/>
      <c r="G4" s="190"/>
      <c r="H4" s="189" t="s">
        <v>120</v>
      </c>
      <c r="I4" s="189"/>
      <c r="J4" s="190"/>
    </row>
    <row r="5" spans="1:10" ht="15.75" thickBot="1" x14ac:dyDescent="0.3">
      <c r="A5" s="164" t="s">
        <v>110</v>
      </c>
      <c r="B5" s="174" t="s">
        <v>111</v>
      </c>
      <c r="C5" s="175" t="s">
        <v>112</v>
      </c>
      <c r="D5" s="175" t="s">
        <v>113</v>
      </c>
      <c r="E5" s="175" t="s">
        <v>111</v>
      </c>
      <c r="F5" s="175" t="s">
        <v>112</v>
      </c>
      <c r="G5" s="176" t="s">
        <v>113</v>
      </c>
      <c r="H5" s="175" t="s">
        <v>111</v>
      </c>
      <c r="I5" s="175" t="s">
        <v>112</v>
      </c>
      <c r="J5" s="176" t="s">
        <v>113</v>
      </c>
    </row>
    <row r="6" spans="1:10" x14ac:dyDescent="0.25">
      <c r="A6" s="159" t="s">
        <v>114</v>
      </c>
      <c r="B6" s="160">
        <v>157323</v>
      </c>
      <c r="C6" s="160">
        <v>2645</v>
      </c>
      <c r="D6" s="162">
        <f>B6+C6</f>
        <v>159968</v>
      </c>
      <c r="E6" s="160">
        <v>158502</v>
      </c>
      <c r="F6" s="160" t="s">
        <v>125</v>
      </c>
      <c r="G6" s="160">
        <f>E6-B6</f>
        <v>1179</v>
      </c>
      <c r="H6" s="177">
        <f>(E6-B6)/B6</f>
        <v>7.4941362674243433E-3</v>
      </c>
      <c r="I6" s="167"/>
      <c r="J6" s="168"/>
    </row>
    <row r="7" spans="1:10" x14ac:dyDescent="0.25">
      <c r="A7" s="161" t="s">
        <v>115</v>
      </c>
      <c r="B7" s="156">
        <v>222665</v>
      </c>
      <c r="C7" s="156">
        <v>37328</v>
      </c>
      <c r="D7" s="163">
        <f t="shared" ref="D7:D8" si="0">B7+C7</f>
        <v>259993</v>
      </c>
      <c r="E7" s="156">
        <v>221704</v>
      </c>
      <c r="F7" s="156" t="s">
        <v>125</v>
      </c>
      <c r="G7" s="156"/>
      <c r="H7" s="178">
        <f t="shared" ref="H7:H9" si="1">(E7-B7)/B7</f>
        <v>-4.315900568118025E-3</v>
      </c>
      <c r="I7" s="155"/>
      <c r="J7" s="169"/>
    </row>
    <row r="8" spans="1:10" x14ac:dyDescent="0.25">
      <c r="A8" s="161" t="s">
        <v>116</v>
      </c>
      <c r="B8" s="156">
        <v>114096</v>
      </c>
      <c r="C8" s="156">
        <v>554</v>
      </c>
      <c r="D8" s="163">
        <f t="shared" si="0"/>
        <v>114650</v>
      </c>
      <c r="E8" s="180">
        <v>106481</v>
      </c>
      <c r="F8" s="156" t="s">
        <v>125</v>
      </c>
      <c r="G8" s="156"/>
      <c r="H8" s="179">
        <f t="shared" si="1"/>
        <v>-6.6742041789370349E-2</v>
      </c>
      <c r="I8" s="155"/>
      <c r="J8" s="169"/>
    </row>
    <row r="9" spans="1:10" ht="15.75" thickBot="1" x14ac:dyDescent="0.3">
      <c r="A9" s="170" t="s">
        <v>121</v>
      </c>
      <c r="B9" s="171">
        <f>SUM(B6:B8)</f>
        <v>494084</v>
      </c>
      <c r="C9" s="171">
        <f t="shared" ref="C9:D9" si="2">SUM(C6:C8)</f>
        <v>40527</v>
      </c>
      <c r="D9" s="171">
        <f t="shared" si="2"/>
        <v>534611</v>
      </c>
      <c r="E9" s="171">
        <f>SUM(E6:E8)</f>
        <v>486687</v>
      </c>
      <c r="F9" s="172" t="s">
        <v>125</v>
      </c>
      <c r="G9" s="172"/>
      <c r="H9" s="181">
        <f t="shared" si="1"/>
        <v>-1.4971138510860502E-2</v>
      </c>
      <c r="I9" s="172"/>
      <c r="J9" s="173"/>
    </row>
    <row r="11" spans="1:10" ht="53.25" customHeight="1" x14ac:dyDescent="0.25">
      <c r="A11" s="191" t="s">
        <v>122</v>
      </c>
      <c r="B11" s="191"/>
      <c r="C11" s="191"/>
      <c r="D11" s="191"/>
      <c r="E11" s="191"/>
      <c r="F11" s="191"/>
      <c r="G11" s="191"/>
      <c r="H11" s="191"/>
      <c r="I11" s="191"/>
      <c r="J11" s="191"/>
    </row>
  </sheetData>
  <mergeCells count="4">
    <mergeCell ref="B4:D4"/>
    <mergeCell ref="E4:G4"/>
    <mergeCell ref="H4:J4"/>
    <mergeCell ref="A11:J11"/>
  </mergeCells>
  <pageMargins left="0.7" right="0.7" top="0.75" bottom="0.75" header="0.3" footer="0.3"/>
  <pageSetup paperSize="17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2"/>
  <sheetViews>
    <sheetView workbookViewId="0">
      <selection activeCell="A20" sqref="A20"/>
    </sheetView>
  </sheetViews>
  <sheetFormatPr baseColWidth="10" defaultRowHeight="15" x14ac:dyDescent="0.25"/>
  <cols>
    <col min="1" max="1" width="10.42578125" customWidth="1"/>
    <col min="2" max="2" width="22.5703125" customWidth="1"/>
    <col min="3" max="3" width="28.42578125" customWidth="1"/>
    <col min="4" max="4" width="21.28515625" customWidth="1"/>
    <col min="5" max="5" width="22.28515625" customWidth="1"/>
  </cols>
  <sheetData>
    <row r="1" spans="1:5" x14ac:dyDescent="0.25">
      <c r="A1" s="143" t="s">
        <v>64</v>
      </c>
      <c r="B1" s="143" t="s">
        <v>65</v>
      </c>
      <c r="C1" s="143" t="s">
        <v>66</v>
      </c>
      <c r="D1" s="143" t="s">
        <v>106</v>
      </c>
      <c r="E1" s="143" t="s">
        <v>105</v>
      </c>
    </row>
    <row r="2" spans="1:5" x14ac:dyDescent="0.25">
      <c r="A2" s="148" t="s">
        <v>67</v>
      </c>
      <c r="B2" s="151" t="s">
        <v>70</v>
      </c>
      <c r="C2" s="148" t="s">
        <v>68</v>
      </c>
      <c r="D2" s="148">
        <v>143</v>
      </c>
      <c r="E2" s="148">
        <v>112</v>
      </c>
    </row>
    <row r="3" spans="1:5" x14ac:dyDescent="0.25">
      <c r="A3" s="149" t="s">
        <v>69</v>
      </c>
      <c r="B3" s="152" t="s">
        <v>70</v>
      </c>
      <c r="C3" s="149" t="s">
        <v>68</v>
      </c>
      <c r="D3" s="149">
        <v>131</v>
      </c>
      <c r="E3" s="149">
        <v>111</v>
      </c>
    </row>
    <row r="4" spans="1:5" x14ac:dyDescent="0.25">
      <c r="A4" s="149" t="s">
        <v>71</v>
      </c>
      <c r="B4" s="152" t="s">
        <v>72</v>
      </c>
      <c r="C4" s="149" t="s">
        <v>68</v>
      </c>
      <c r="D4" s="149">
        <v>103</v>
      </c>
      <c r="E4" s="149">
        <v>113</v>
      </c>
    </row>
    <row r="5" spans="1:5" x14ac:dyDescent="0.25">
      <c r="A5" s="149" t="s">
        <v>73</v>
      </c>
      <c r="B5" s="152" t="s">
        <v>74</v>
      </c>
      <c r="C5" s="149" t="s">
        <v>68</v>
      </c>
      <c r="D5" s="149">
        <v>172</v>
      </c>
      <c r="E5" s="149"/>
    </row>
    <row r="6" spans="1:5" x14ac:dyDescent="0.25">
      <c r="A6" s="149" t="s">
        <v>75</v>
      </c>
      <c r="B6" s="152">
        <v>12</v>
      </c>
      <c r="C6" s="149" t="s">
        <v>68</v>
      </c>
      <c r="D6" s="149">
        <v>170</v>
      </c>
      <c r="E6" s="149">
        <v>140</v>
      </c>
    </row>
    <row r="7" spans="1:5" x14ac:dyDescent="0.25">
      <c r="A7" s="149" t="s">
        <v>76</v>
      </c>
      <c r="B7" s="152">
        <v>15</v>
      </c>
      <c r="C7" s="149" t="s">
        <v>68</v>
      </c>
      <c r="D7" s="149"/>
      <c r="E7" s="149"/>
    </row>
    <row r="8" spans="1:5" x14ac:dyDescent="0.25">
      <c r="A8" s="149" t="s">
        <v>77</v>
      </c>
      <c r="B8" s="152">
        <v>15</v>
      </c>
      <c r="C8" s="149" t="s">
        <v>68</v>
      </c>
      <c r="D8" s="149">
        <v>160</v>
      </c>
      <c r="E8" s="149"/>
    </row>
    <row r="9" spans="1:5" x14ac:dyDescent="0.25">
      <c r="A9" s="149" t="s">
        <v>48</v>
      </c>
      <c r="B9" s="152" t="s">
        <v>78</v>
      </c>
      <c r="C9" s="149" t="s">
        <v>68</v>
      </c>
      <c r="D9" s="149">
        <v>200</v>
      </c>
      <c r="E9" s="149"/>
    </row>
    <row r="10" spans="1:5" x14ac:dyDescent="0.25">
      <c r="A10" s="149" t="s">
        <v>79</v>
      </c>
      <c r="B10" s="152">
        <v>21</v>
      </c>
      <c r="C10" s="149" t="s">
        <v>68</v>
      </c>
      <c r="D10" s="149">
        <v>161</v>
      </c>
      <c r="E10" s="149">
        <v>99</v>
      </c>
    </row>
    <row r="11" spans="1:5" x14ac:dyDescent="0.25">
      <c r="A11" s="149" t="s">
        <v>80</v>
      </c>
      <c r="B11" s="152" t="s">
        <v>74</v>
      </c>
      <c r="C11" s="149" t="s">
        <v>68</v>
      </c>
      <c r="D11" s="149">
        <v>161</v>
      </c>
      <c r="E11" s="149">
        <v>120</v>
      </c>
    </row>
    <row r="12" spans="1:5" x14ac:dyDescent="0.25">
      <c r="A12" s="149" t="s">
        <v>81</v>
      </c>
      <c r="B12" s="152" t="s">
        <v>82</v>
      </c>
      <c r="C12" s="149" t="s">
        <v>68</v>
      </c>
      <c r="D12" s="149">
        <v>175</v>
      </c>
      <c r="E12" s="149">
        <v>67</v>
      </c>
    </row>
    <row r="13" spans="1:5" x14ac:dyDescent="0.25">
      <c r="A13" s="149" t="s">
        <v>83</v>
      </c>
      <c r="B13" s="152">
        <v>21</v>
      </c>
      <c r="C13" s="149" t="s">
        <v>68</v>
      </c>
      <c r="D13" s="149">
        <v>142</v>
      </c>
      <c r="E13" s="149">
        <v>130</v>
      </c>
    </row>
    <row r="14" spans="1:5" x14ac:dyDescent="0.25">
      <c r="A14" s="149" t="s">
        <v>84</v>
      </c>
      <c r="B14" s="152">
        <v>18</v>
      </c>
      <c r="C14" s="149" t="s">
        <v>68</v>
      </c>
      <c r="D14" s="149">
        <v>164</v>
      </c>
      <c r="E14" s="149"/>
    </row>
    <row r="15" spans="1:5" x14ac:dyDescent="0.25">
      <c r="A15" s="149" t="s">
        <v>85</v>
      </c>
      <c r="B15" s="152" t="s">
        <v>86</v>
      </c>
      <c r="C15" s="149" t="s">
        <v>68</v>
      </c>
      <c r="D15" s="149">
        <v>145</v>
      </c>
      <c r="E15" s="149"/>
    </row>
    <row r="16" spans="1:5" x14ac:dyDescent="0.25">
      <c r="A16" s="149" t="s">
        <v>87</v>
      </c>
      <c r="B16" s="152" t="s">
        <v>86</v>
      </c>
      <c r="C16" s="149" t="s">
        <v>68</v>
      </c>
      <c r="D16" s="149">
        <v>145</v>
      </c>
      <c r="E16" s="149"/>
    </row>
    <row r="17" spans="1:5" x14ac:dyDescent="0.25">
      <c r="A17" s="149" t="s">
        <v>54</v>
      </c>
      <c r="B17" s="152" t="s">
        <v>86</v>
      </c>
      <c r="C17" s="149" t="s">
        <v>68</v>
      </c>
      <c r="D17" s="149">
        <v>145</v>
      </c>
      <c r="E17" s="149"/>
    </row>
    <row r="18" spans="1:5" x14ac:dyDescent="0.25">
      <c r="A18" s="149" t="s">
        <v>55</v>
      </c>
      <c r="B18" s="152" t="s">
        <v>88</v>
      </c>
      <c r="C18" s="149" t="s">
        <v>89</v>
      </c>
      <c r="D18" s="149"/>
      <c r="E18" s="149"/>
    </row>
    <row r="19" spans="1:5" x14ac:dyDescent="0.25">
      <c r="A19" s="149" t="s">
        <v>56</v>
      </c>
      <c r="B19" s="152" t="s">
        <v>88</v>
      </c>
      <c r="C19" s="149" t="s">
        <v>89</v>
      </c>
      <c r="D19" s="149"/>
      <c r="E19" s="149"/>
    </row>
    <row r="20" spans="1:5" x14ac:dyDescent="0.25">
      <c r="A20" s="149" t="s">
        <v>57</v>
      </c>
      <c r="B20" s="152" t="s">
        <v>90</v>
      </c>
      <c r="C20" s="149" t="s">
        <v>89</v>
      </c>
      <c r="D20" s="149"/>
      <c r="E20" s="149"/>
    </row>
    <row r="21" spans="1:5" x14ac:dyDescent="0.25">
      <c r="A21" s="149" t="s">
        <v>58</v>
      </c>
      <c r="B21" s="152" t="s">
        <v>91</v>
      </c>
      <c r="C21" s="149" t="s">
        <v>89</v>
      </c>
      <c r="D21" s="149"/>
      <c r="E21" s="149"/>
    </row>
    <row r="22" spans="1:5" x14ac:dyDescent="0.25">
      <c r="A22" s="150" t="s">
        <v>92</v>
      </c>
      <c r="B22" s="153" t="s">
        <v>90</v>
      </c>
      <c r="C22" s="150" t="s">
        <v>89</v>
      </c>
      <c r="D22" s="150"/>
      <c r="E22" s="150"/>
    </row>
  </sheetData>
  <pageMargins left="0.7" right="0.7" top="0.75" bottom="0.75" header="0.3" footer="0.3"/>
  <pageSetup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4"/>
  <sheetViews>
    <sheetView tabSelected="1" topLeftCell="A4" workbookViewId="0">
      <selection activeCell="H24" sqref="H24"/>
    </sheetView>
  </sheetViews>
  <sheetFormatPr baseColWidth="10" defaultRowHeight="15" x14ac:dyDescent="0.25"/>
  <cols>
    <col min="1" max="1" width="16.140625" customWidth="1"/>
    <col min="11" max="11" width="12.5703125" customWidth="1"/>
    <col min="14" max="14" width="13" bestFit="1" customWidth="1"/>
  </cols>
  <sheetData>
    <row r="1" spans="1:16" ht="27.75" customHeight="1" x14ac:dyDescent="0.35">
      <c r="A1" s="123" t="s">
        <v>107</v>
      </c>
    </row>
    <row r="2" spans="1:16" ht="30" customHeight="1" x14ac:dyDescent="0.35">
      <c r="A2" s="123" t="s">
        <v>29</v>
      </c>
    </row>
    <row r="3" spans="1:16" x14ac:dyDescent="0.25">
      <c r="A3" s="135" t="s">
        <v>45</v>
      </c>
      <c r="B3" s="131" t="s">
        <v>46</v>
      </c>
      <c r="C3" s="131" t="s">
        <v>47</v>
      </c>
      <c r="D3" s="131" t="s">
        <v>48</v>
      </c>
      <c r="E3" s="131" t="s">
        <v>49</v>
      </c>
      <c r="F3" s="131" t="s">
        <v>50</v>
      </c>
      <c r="G3" s="131" t="s">
        <v>51</v>
      </c>
      <c r="H3" s="131" t="s">
        <v>52</v>
      </c>
      <c r="I3" s="131" t="s">
        <v>53</v>
      </c>
      <c r="J3" s="131" t="s">
        <v>54</v>
      </c>
      <c r="K3" s="124" t="s">
        <v>55</v>
      </c>
      <c r="L3" s="124" t="s">
        <v>56</v>
      </c>
      <c r="M3" s="124" t="s">
        <v>57</v>
      </c>
      <c r="N3" s="124" t="s">
        <v>58</v>
      </c>
      <c r="O3" s="124" t="s">
        <v>59</v>
      </c>
      <c r="P3" s="125" t="s">
        <v>60</v>
      </c>
    </row>
    <row r="4" spans="1:16" ht="15.75" x14ac:dyDescent="0.25">
      <c r="A4" s="129">
        <v>30</v>
      </c>
      <c r="B4" s="126">
        <v>603901.91053780739</v>
      </c>
      <c r="C4" s="126">
        <v>330936.10512330686</v>
      </c>
      <c r="D4" s="126">
        <v>264050.33009281772</v>
      </c>
      <c r="E4" s="126">
        <v>553486.1869916335</v>
      </c>
      <c r="F4" s="126">
        <v>229126.25426847037</v>
      </c>
      <c r="G4" s="126">
        <v>93216.900021157227</v>
      </c>
      <c r="H4" s="126">
        <v>217447.27124695241</v>
      </c>
      <c r="I4" s="126">
        <v>337464.77615084732</v>
      </c>
      <c r="J4" s="126">
        <v>427340.22845495364</v>
      </c>
      <c r="K4" s="126">
        <v>127240.55820284844</v>
      </c>
      <c r="L4" s="126">
        <v>39488.449097435718</v>
      </c>
      <c r="M4" s="126">
        <v>52651.265463247633</v>
      </c>
      <c r="N4" s="126">
        <v>0</v>
      </c>
      <c r="O4" s="126">
        <v>676190.26864136802</v>
      </c>
      <c r="P4" s="127">
        <v>3952540.5042928457</v>
      </c>
    </row>
    <row r="5" spans="1:16" ht="15.75" x14ac:dyDescent="0.25">
      <c r="A5" s="129">
        <v>50</v>
      </c>
      <c r="B5" s="126">
        <v>5424999.9998783115</v>
      </c>
      <c r="C5" s="126">
        <v>3314370.6093056332</v>
      </c>
      <c r="D5" s="126">
        <v>4796410.2258703392</v>
      </c>
      <c r="E5" s="126">
        <v>6231292.8894955851</v>
      </c>
      <c r="F5" s="126">
        <v>1933352.8741813463</v>
      </c>
      <c r="G5" s="126">
        <v>1192815.5886052533</v>
      </c>
      <c r="H5" s="126">
        <v>3237731.8906438416</v>
      </c>
      <c r="I5" s="126">
        <v>6314908.2491861694</v>
      </c>
      <c r="J5" s="126">
        <v>8128240.0966249844</v>
      </c>
      <c r="K5" s="126">
        <v>29403.897972008635</v>
      </c>
      <c r="L5" s="126">
        <v>9125.3476464854393</v>
      </c>
      <c r="M5" s="126">
        <v>12167.130195313921</v>
      </c>
      <c r="N5" s="126">
        <v>0</v>
      </c>
      <c r="O5" s="126">
        <v>77360.218555590254</v>
      </c>
      <c r="P5" s="127">
        <v>40702179.018160857</v>
      </c>
    </row>
    <row r="6" spans="1:16" ht="15.75" x14ac:dyDescent="0.25">
      <c r="A6" s="129">
        <v>70</v>
      </c>
      <c r="B6" s="126">
        <v>1137290.6358044443</v>
      </c>
      <c r="C6" s="126">
        <v>1017546.2674431956</v>
      </c>
      <c r="D6" s="126">
        <v>454605.97808302613</v>
      </c>
      <c r="E6" s="126">
        <v>2865915.6224821745</v>
      </c>
      <c r="F6" s="126">
        <v>469820.51274964382</v>
      </c>
      <c r="G6" s="126">
        <v>133154.1139473879</v>
      </c>
      <c r="H6" s="126">
        <v>456716.65580896375</v>
      </c>
      <c r="I6" s="126">
        <v>409994.05518260231</v>
      </c>
      <c r="J6" s="126">
        <v>648001.71945445624</v>
      </c>
      <c r="K6" s="126">
        <v>210.52328617572783</v>
      </c>
      <c r="L6" s="126">
        <v>65.334812951087955</v>
      </c>
      <c r="M6" s="126">
        <v>87.11308393478393</v>
      </c>
      <c r="N6" s="126">
        <v>0</v>
      </c>
      <c r="O6" s="126">
        <v>4410.9680595397949</v>
      </c>
      <c r="P6" s="127">
        <v>7597819.5001984956</v>
      </c>
    </row>
    <row r="7" spans="1:16" ht="15.75" x14ac:dyDescent="0.25">
      <c r="A7" s="129">
        <v>90</v>
      </c>
      <c r="B7" s="126">
        <v>1027795.8426273268</v>
      </c>
      <c r="C7" s="126">
        <v>1309525.6860951213</v>
      </c>
      <c r="D7" s="126">
        <v>2184230.9790377095</v>
      </c>
      <c r="E7" s="126">
        <v>1198765.6036246151</v>
      </c>
      <c r="F7" s="126">
        <v>488990.10083583015</v>
      </c>
      <c r="G7" s="126">
        <v>462246.44325964735</v>
      </c>
      <c r="H7" s="126">
        <v>688614.88130316394</v>
      </c>
      <c r="I7" s="126">
        <v>2449936.6591813341</v>
      </c>
      <c r="J7" s="126">
        <v>2448043.9069139282</v>
      </c>
      <c r="K7" s="126">
        <v>56.505302720069885</v>
      </c>
      <c r="L7" s="126">
        <v>17.536128430366514</v>
      </c>
      <c r="M7" s="126">
        <v>23.381504573822021</v>
      </c>
      <c r="N7" s="126">
        <v>0</v>
      </c>
      <c r="O7" s="126">
        <v>1054.6566238403318</v>
      </c>
      <c r="P7" s="127">
        <v>12259302.182438239</v>
      </c>
    </row>
    <row r="8" spans="1:16" ht="15.75" x14ac:dyDescent="0.25">
      <c r="A8" s="130">
        <v>120</v>
      </c>
      <c r="B8" s="128">
        <v>9154.5427264339087</v>
      </c>
      <c r="C8" s="128">
        <v>21901.441699281881</v>
      </c>
      <c r="D8" s="128">
        <v>30710.372630151469</v>
      </c>
      <c r="E8" s="128">
        <v>6092.4410032178985</v>
      </c>
      <c r="F8" s="128">
        <v>2830.4614172459906</v>
      </c>
      <c r="G8" s="128">
        <v>970.20495277506848</v>
      </c>
      <c r="H8" s="128">
        <v>1724.8524858906706</v>
      </c>
      <c r="I8" s="128">
        <v>1329.310428105885</v>
      </c>
      <c r="J8" s="126">
        <v>3141.6997715714256</v>
      </c>
      <c r="K8" s="126">
        <v>0</v>
      </c>
      <c r="L8" s="126">
        <v>0</v>
      </c>
      <c r="M8" s="126">
        <v>0</v>
      </c>
      <c r="N8" s="126">
        <v>0</v>
      </c>
      <c r="O8" s="126">
        <v>0</v>
      </c>
      <c r="P8" s="127">
        <v>77855.32711467419</v>
      </c>
    </row>
    <row r="9" spans="1:16" ht="15.75" x14ac:dyDescent="0.25">
      <c r="A9" s="134" t="s">
        <v>61</v>
      </c>
      <c r="B9" s="132">
        <v>8203142.9315743241</v>
      </c>
      <c r="C9" s="132">
        <v>5994280.1096665394</v>
      </c>
      <c r="D9" s="132">
        <v>7730007.8857140439</v>
      </c>
      <c r="E9" s="132">
        <v>10855552.743597228</v>
      </c>
      <c r="F9" s="132">
        <v>3124120.2034525368</v>
      </c>
      <c r="G9" s="132">
        <v>1882403.2507862209</v>
      </c>
      <c r="H9" s="132">
        <v>4602235.5514888121</v>
      </c>
      <c r="I9" s="132">
        <v>9513633.0501290578</v>
      </c>
      <c r="J9" s="132">
        <v>11654767.651219895</v>
      </c>
      <c r="K9" s="132">
        <v>156911.48476375287</v>
      </c>
      <c r="L9" s="132">
        <v>48696.667685302607</v>
      </c>
      <c r="M9" s="132">
        <v>64928.890247070158</v>
      </c>
      <c r="N9" s="132">
        <v>0</v>
      </c>
      <c r="O9" s="132">
        <v>759016.1118803384</v>
      </c>
      <c r="P9" s="133">
        <v>64589696.53220512</v>
      </c>
    </row>
    <row r="10" spans="1:16" x14ac:dyDescent="0.25">
      <c r="K10" s="192" t="s">
        <v>32</v>
      </c>
      <c r="L10" s="192"/>
      <c r="M10" s="192"/>
      <c r="N10" s="30">
        <f>SUM(K9:O9)</f>
        <v>1029553.1545764641</v>
      </c>
    </row>
    <row r="11" spans="1:16" ht="21" x14ac:dyDescent="0.35">
      <c r="A11" s="123" t="s">
        <v>108</v>
      </c>
    </row>
    <row r="12" spans="1:16" ht="15.75" x14ac:dyDescent="0.25">
      <c r="A12" s="122"/>
      <c r="B12" s="121"/>
      <c r="C12" s="121"/>
      <c r="D12" s="120"/>
      <c r="E12" s="120"/>
      <c r="F12" s="120"/>
      <c r="G12" s="119"/>
      <c r="H12" s="118" t="s">
        <v>30</v>
      </c>
      <c r="I12" s="117"/>
      <c r="J12" s="120"/>
      <c r="K12" s="120"/>
      <c r="L12" s="120"/>
      <c r="M12" s="120"/>
      <c r="N12" s="120"/>
      <c r="O12" s="120"/>
      <c r="P12" s="116"/>
    </row>
    <row r="13" spans="1:16" x14ac:dyDescent="0.25">
      <c r="A13" s="115" t="s">
        <v>45</v>
      </c>
      <c r="B13" s="114" t="s">
        <v>46</v>
      </c>
      <c r="C13" s="114" t="s">
        <v>47</v>
      </c>
      <c r="D13" s="114" t="s">
        <v>48</v>
      </c>
      <c r="E13" s="113" t="s">
        <v>49</v>
      </c>
      <c r="F13" s="113" t="s">
        <v>50</v>
      </c>
      <c r="G13" s="113" t="s">
        <v>51</v>
      </c>
      <c r="H13" s="114" t="s">
        <v>52</v>
      </c>
      <c r="I13" s="114" t="s">
        <v>53</v>
      </c>
      <c r="J13" s="113" t="s">
        <v>54</v>
      </c>
      <c r="K13" s="112" t="s">
        <v>55</v>
      </c>
      <c r="L13" s="112" t="s">
        <v>56</v>
      </c>
      <c r="M13" s="112" t="s">
        <v>57</v>
      </c>
      <c r="N13" s="112" t="s">
        <v>58</v>
      </c>
      <c r="O13" s="112" t="s">
        <v>59</v>
      </c>
      <c r="P13" s="114" t="s">
        <v>60</v>
      </c>
    </row>
    <row r="14" spans="1:16" ht="15.75" x14ac:dyDescent="0.25">
      <c r="A14" s="111">
        <v>30</v>
      </c>
      <c r="B14" s="110">
        <v>770016.31487825082</v>
      </c>
      <c r="C14" s="110">
        <v>519576.51334827702</v>
      </c>
      <c r="D14" s="110">
        <v>376278.9248681335</v>
      </c>
      <c r="E14" s="110">
        <v>809114.22626501182</v>
      </c>
      <c r="F14" s="110">
        <v>296544.46857230761</v>
      </c>
      <c r="G14" s="110">
        <v>119957.51021197056</v>
      </c>
      <c r="H14" s="110">
        <v>330110.92286505428</v>
      </c>
      <c r="I14" s="110">
        <v>443533.76896478841</v>
      </c>
      <c r="J14" s="110">
        <v>559017.27823214582</v>
      </c>
      <c r="K14" s="110">
        <v>223925.78843647713</v>
      </c>
      <c r="L14" s="110">
        <v>72647.787538581513</v>
      </c>
      <c r="M14" s="110">
        <v>105125.71012443639</v>
      </c>
      <c r="N14" s="110">
        <v>0</v>
      </c>
      <c r="O14" s="110">
        <v>2020642.8033799701</v>
      </c>
      <c r="P14" s="109">
        <v>6646492.0176854059</v>
      </c>
    </row>
    <row r="15" spans="1:16" ht="15.75" x14ac:dyDescent="0.25">
      <c r="A15" s="111">
        <v>50</v>
      </c>
      <c r="B15" s="110">
        <v>6342020.7427798426</v>
      </c>
      <c r="C15" s="110">
        <v>4777466.8308666265</v>
      </c>
      <c r="D15" s="110">
        <v>6346444.3691110713</v>
      </c>
      <c r="E15" s="110">
        <v>8319092.3541387459</v>
      </c>
      <c r="F15" s="110">
        <v>2324101.4467792679</v>
      </c>
      <c r="G15" s="110">
        <v>1417865.9390388168</v>
      </c>
      <c r="H15" s="110">
        <v>4157865.6667932225</v>
      </c>
      <c r="I15" s="110">
        <v>7826384.5454963101</v>
      </c>
      <c r="J15" s="110">
        <v>9991458.6890522186</v>
      </c>
      <c r="K15" s="110">
        <v>45613.124068124038</v>
      </c>
      <c r="L15" s="110">
        <v>14670.483762457214</v>
      </c>
      <c r="M15" s="110">
        <v>20964.883184491064</v>
      </c>
      <c r="N15" s="110">
        <v>0</v>
      </c>
      <c r="O15" s="110">
        <v>196835.94140641016</v>
      </c>
      <c r="P15" s="109">
        <v>51780785.0164776</v>
      </c>
    </row>
    <row r="16" spans="1:16" ht="15.75" x14ac:dyDescent="0.25">
      <c r="A16" s="111">
        <v>70</v>
      </c>
      <c r="B16" s="110">
        <v>1282053.9196109427</v>
      </c>
      <c r="C16" s="110">
        <v>1412473.4226498711</v>
      </c>
      <c r="D16" s="110">
        <v>576233.0545906343</v>
      </c>
      <c r="E16" s="110">
        <v>3675999.2088644444</v>
      </c>
      <c r="F16" s="110">
        <v>555310.76626060577</v>
      </c>
      <c r="G16" s="110">
        <v>153337.21466907163</v>
      </c>
      <c r="H16" s="110">
        <v>543045.25497152994</v>
      </c>
      <c r="I16" s="110">
        <v>496984.76750049234</v>
      </c>
      <c r="J16" s="110">
        <v>768324.96788112668</v>
      </c>
      <c r="K16" s="110">
        <v>301.40891181004702</v>
      </c>
      <c r="L16" s="110">
        <v>96.492234976355377</v>
      </c>
      <c r="M16" s="110">
        <v>136.96799561394045</v>
      </c>
      <c r="N16" s="110">
        <v>0</v>
      </c>
      <c r="O16" s="110">
        <v>10203.534898324886</v>
      </c>
      <c r="P16" s="109">
        <v>9474500.9810394458</v>
      </c>
    </row>
    <row r="17" spans="1:16" ht="15.75" x14ac:dyDescent="0.25">
      <c r="A17" s="111">
        <v>90</v>
      </c>
      <c r="B17" s="110">
        <v>1125499.2036593272</v>
      </c>
      <c r="C17" s="110">
        <v>1759175.0947349502</v>
      </c>
      <c r="D17" s="110">
        <v>2749041.3272786327</v>
      </c>
      <c r="E17" s="110">
        <v>1480045.7533076699</v>
      </c>
      <c r="F17" s="110">
        <v>551605.02707662305</v>
      </c>
      <c r="G17" s="110">
        <v>523217.7512950789</v>
      </c>
      <c r="H17" s="110">
        <v>789073.89753105224</v>
      </c>
      <c r="I17" s="110">
        <v>2921714.0091180881</v>
      </c>
      <c r="J17" s="110">
        <v>2891236.3576264665</v>
      </c>
      <c r="K17" s="110">
        <v>79.582142328610232</v>
      </c>
      <c r="L17" s="110">
        <v>25.446991740929185</v>
      </c>
      <c r="M17" s="110">
        <v>36.059242561476843</v>
      </c>
      <c r="N17" s="110">
        <v>0</v>
      </c>
      <c r="O17" s="110">
        <v>2388.7551708176843</v>
      </c>
      <c r="P17" s="109">
        <v>14793138.265175339</v>
      </c>
    </row>
    <row r="18" spans="1:16" ht="15.75" x14ac:dyDescent="0.25">
      <c r="A18" s="108">
        <v>120</v>
      </c>
      <c r="B18" s="107">
        <v>9286.0679380968213</v>
      </c>
      <c r="C18" s="107">
        <v>26803.251147937401</v>
      </c>
      <c r="D18" s="107">
        <v>35587.66437732544</v>
      </c>
      <c r="E18" s="107">
        <v>6795.8311102106791</v>
      </c>
      <c r="F18" s="107">
        <v>2914.2116633002256</v>
      </c>
      <c r="G18" s="107">
        <v>1009.0965551729981</v>
      </c>
      <c r="H18" s="107">
        <v>1671.9460998104732</v>
      </c>
      <c r="I18" s="107">
        <v>1434.0903554566044</v>
      </c>
      <c r="J18" s="107">
        <v>3366.1055520140098</v>
      </c>
      <c r="K18" s="107">
        <v>0</v>
      </c>
      <c r="L18" s="107">
        <v>0</v>
      </c>
      <c r="M18" s="107">
        <v>0</v>
      </c>
      <c r="N18" s="107">
        <v>0</v>
      </c>
      <c r="O18" s="107">
        <v>0</v>
      </c>
      <c r="P18" s="106">
        <v>88868.264799324665</v>
      </c>
    </row>
    <row r="19" spans="1:16" ht="15.75" x14ac:dyDescent="0.25">
      <c r="A19" s="105" t="s">
        <v>62</v>
      </c>
      <c r="B19" s="104">
        <v>9528876.2488664594</v>
      </c>
      <c r="C19" s="104">
        <v>8495495.1127476618</v>
      </c>
      <c r="D19" s="104">
        <v>10083585.340225799</v>
      </c>
      <c r="E19" s="104">
        <v>14291047.373686085</v>
      </c>
      <c r="F19" s="104">
        <v>3730475.9203521041</v>
      </c>
      <c r="G19" s="104">
        <v>2215387.511770111</v>
      </c>
      <c r="H19" s="104">
        <v>5821767.6882606698</v>
      </c>
      <c r="I19" s="104">
        <v>11690051.181435134</v>
      </c>
      <c r="J19" s="104">
        <v>14213403.398343971</v>
      </c>
      <c r="K19" s="104">
        <v>269919.90355873981</v>
      </c>
      <c r="L19" s="104">
        <v>87440.210527756004</v>
      </c>
      <c r="M19" s="104">
        <v>126263.62054710287</v>
      </c>
      <c r="N19" s="104">
        <v>0</v>
      </c>
      <c r="O19" s="104">
        <v>2230071.0348555227</v>
      </c>
      <c r="P19" s="104">
        <v>82783784.545177132</v>
      </c>
    </row>
    <row r="20" spans="1:16" s="98" customFormat="1" ht="15.75" x14ac:dyDescent="0.25">
      <c r="A20" s="101"/>
      <c r="B20" s="100"/>
      <c r="C20" s="100"/>
      <c r="D20" s="100"/>
      <c r="E20" s="100"/>
      <c r="F20" s="100"/>
      <c r="G20" s="100"/>
      <c r="H20" s="100"/>
      <c r="I20" s="100"/>
      <c r="J20" s="100"/>
      <c r="K20" s="194" t="s">
        <v>32</v>
      </c>
      <c r="L20" s="194"/>
      <c r="M20" s="194"/>
      <c r="N20" s="99">
        <f>SUM(K19:O19)</f>
        <v>2713694.7694891216</v>
      </c>
      <c r="O20" s="100"/>
      <c r="P20" s="100"/>
    </row>
    <row r="22" spans="1:16" x14ac:dyDescent="0.25">
      <c r="A22" s="102" t="s">
        <v>31</v>
      </c>
      <c r="B22" s="103">
        <f>B19-B9</f>
        <v>1325733.3172921352</v>
      </c>
      <c r="C22" s="103">
        <f t="shared" ref="C22:P22" si="0">C19-C9</f>
        <v>2501215.0030811224</v>
      </c>
      <c r="D22" s="103">
        <f t="shared" si="0"/>
        <v>2353577.4545117551</v>
      </c>
      <c r="E22" s="103">
        <f t="shared" si="0"/>
        <v>3435494.6300888564</v>
      </c>
      <c r="F22" s="103">
        <f t="shared" si="0"/>
        <v>606355.71689956728</v>
      </c>
      <c r="G22" s="103">
        <f t="shared" si="0"/>
        <v>332984.26098389016</v>
      </c>
      <c r="H22" s="103">
        <f t="shared" si="0"/>
        <v>1219532.1367718577</v>
      </c>
      <c r="I22" s="103">
        <f t="shared" si="0"/>
        <v>2176418.1313060764</v>
      </c>
      <c r="J22" s="103">
        <f t="shared" si="0"/>
        <v>2558635.7471240759</v>
      </c>
      <c r="K22" s="103">
        <f t="shared" si="0"/>
        <v>113008.41879498694</v>
      </c>
      <c r="L22" s="103">
        <f t="shared" si="0"/>
        <v>38743.542842453397</v>
      </c>
      <c r="M22" s="103">
        <f t="shared" si="0"/>
        <v>61334.730300032708</v>
      </c>
      <c r="N22" s="103">
        <f t="shared" si="0"/>
        <v>0</v>
      </c>
      <c r="O22" s="103">
        <f t="shared" si="0"/>
        <v>1471054.9229751844</v>
      </c>
      <c r="P22" s="103">
        <f t="shared" si="0"/>
        <v>18194088.012972012</v>
      </c>
    </row>
    <row r="23" spans="1:16" x14ac:dyDescent="0.25">
      <c r="K23" s="193" t="s">
        <v>33</v>
      </c>
      <c r="L23" s="193"/>
      <c r="M23" s="193"/>
      <c r="N23" s="30">
        <f>SUM(K22:O22)</f>
        <v>1684141.6149126575</v>
      </c>
    </row>
    <row r="24" spans="1:16" x14ac:dyDescent="0.25">
      <c r="M24" s="138" t="s">
        <v>63</v>
      </c>
      <c r="N24" s="142">
        <f>N23/10</f>
        <v>168414.16149126575</v>
      </c>
    </row>
  </sheetData>
  <mergeCells count="3">
    <mergeCell ref="K10:M10"/>
    <mergeCell ref="K23:M23"/>
    <mergeCell ref="K20:M20"/>
  </mergeCells>
  <conditionalFormatting sqref="B22:P22">
    <cfRule type="expression" dxfId="0" priority="1" stopIfTrue="1">
      <formula>B22&lt;0</formula>
    </cfRule>
  </conditionalFormatting>
  <pageMargins left="0.7" right="0.7" top="0.75" bottom="0.75" header="0.3" footer="0.3"/>
  <pageSetup paperSize="17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20"/>
  <sheetViews>
    <sheetView workbookViewId="0">
      <selection activeCell="F13" sqref="F13"/>
    </sheetView>
  </sheetViews>
  <sheetFormatPr baseColWidth="10" defaultRowHeight="15" x14ac:dyDescent="0.25"/>
  <cols>
    <col min="1" max="1" width="12.28515625" customWidth="1"/>
    <col min="2" max="2" width="17.42578125" customWidth="1"/>
    <col min="3" max="3" width="22.140625" customWidth="1"/>
    <col min="4" max="4" width="21" customWidth="1"/>
    <col min="5" max="5" width="15.5703125" customWidth="1"/>
    <col min="6" max="6" width="17.28515625" customWidth="1"/>
    <col min="11" max="14" width="15" bestFit="1" customWidth="1"/>
    <col min="15" max="16" width="14" bestFit="1" customWidth="1"/>
    <col min="17" max="19" width="15" bestFit="1" customWidth="1"/>
    <col min="20" max="20" width="13" bestFit="1" customWidth="1"/>
    <col min="21" max="23" width="11.85546875" bestFit="1" customWidth="1"/>
    <col min="24" max="24" width="13" bestFit="1" customWidth="1"/>
    <col min="25" max="25" width="16.5703125" bestFit="1" customWidth="1"/>
  </cols>
  <sheetData>
    <row r="1" spans="1:25" ht="19.5" thickBot="1" x14ac:dyDescent="0.35">
      <c r="A1" s="2" t="s">
        <v>36</v>
      </c>
    </row>
    <row r="2" spans="1:25" ht="45.75" thickBot="1" x14ac:dyDescent="0.3">
      <c r="B2" s="66" t="s">
        <v>27</v>
      </c>
      <c r="C2" s="67" t="s">
        <v>99</v>
      </c>
      <c r="D2" s="67" t="s">
        <v>34</v>
      </c>
      <c r="E2" s="68" t="s">
        <v>25</v>
      </c>
      <c r="F2" s="69" t="s">
        <v>109</v>
      </c>
      <c r="J2" s="138" t="s">
        <v>93</v>
      </c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138"/>
      <c r="W2" s="138"/>
      <c r="X2" s="138"/>
      <c r="Y2" s="138" t="s">
        <v>94</v>
      </c>
    </row>
    <row r="3" spans="1:25" x14ac:dyDescent="0.25">
      <c r="B3" s="70" t="s">
        <v>9</v>
      </c>
      <c r="C3" s="71">
        <v>172700</v>
      </c>
      <c r="D3" s="71"/>
      <c r="E3" s="97">
        <f>K5+T5+U5+V5</f>
        <v>247975.51195775875</v>
      </c>
      <c r="F3" s="72">
        <f>(E3-C3)/C3</f>
        <v>0.43587441782141717</v>
      </c>
      <c r="J3" s="138"/>
      <c r="K3" s="138"/>
      <c r="L3" s="138"/>
      <c r="M3" s="138"/>
      <c r="N3" s="138"/>
      <c r="O3" s="138" t="s">
        <v>95</v>
      </c>
      <c r="P3" s="138"/>
      <c r="Q3" s="138"/>
      <c r="R3" s="138"/>
      <c r="S3" s="138"/>
      <c r="T3" s="138"/>
      <c r="U3" s="138"/>
      <c r="V3" s="138" t="s">
        <v>96</v>
      </c>
      <c r="W3" s="138"/>
      <c r="X3" s="138"/>
      <c r="Y3" s="138"/>
    </row>
    <row r="4" spans="1:25" x14ac:dyDescent="0.25">
      <c r="B4" s="73" t="s">
        <v>12</v>
      </c>
      <c r="C4" s="74">
        <v>220600</v>
      </c>
      <c r="D4" s="74"/>
      <c r="E4" s="96">
        <f>L5+M5+X5</f>
        <v>366273.48214918101</v>
      </c>
      <c r="F4" s="75">
        <f t="shared" ref="F4:F7" si="0">(E4-C4)/C4</f>
        <v>0.66035123367715787</v>
      </c>
      <c r="J4" s="157"/>
      <c r="K4" s="157" t="s">
        <v>46</v>
      </c>
      <c r="L4" s="157" t="s">
        <v>47</v>
      </c>
      <c r="M4" s="157" t="s">
        <v>48</v>
      </c>
      <c r="N4" s="157" t="s">
        <v>49</v>
      </c>
      <c r="O4" s="157" t="s">
        <v>50</v>
      </c>
      <c r="P4" s="157" t="s">
        <v>51</v>
      </c>
      <c r="Q4" s="157" t="s">
        <v>52</v>
      </c>
      <c r="R4" s="157" t="s">
        <v>53</v>
      </c>
      <c r="S4" s="157" t="s">
        <v>54</v>
      </c>
      <c r="T4" s="157" t="s">
        <v>55</v>
      </c>
      <c r="U4" s="157" t="s">
        <v>56</v>
      </c>
      <c r="V4" s="157" t="s">
        <v>57</v>
      </c>
      <c r="W4" s="157" t="s">
        <v>58</v>
      </c>
      <c r="X4" s="157" t="s">
        <v>59</v>
      </c>
      <c r="Y4" s="157" t="s">
        <v>97</v>
      </c>
    </row>
    <row r="5" spans="1:25" x14ac:dyDescent="0.25">
      <c r="B5" s="73" t="s">
        <v>14</v>
      </c>
      <c r="C5" s="74">
        <v>269000</v>
      </c>
      <c r="D5" s="74"/>
      <c r="E5" s="96">
        <f>N5</f>
        <v>260701.74630855085</v>
      </c>
      <c r="F5" s="75">
        <f t="shared" si="0"/>
        <v>-3.084852673401171E-2</v>
      </c>
      <c r="J5" s="157" t="s">
        <v>98</v>
      </c>
      <c r="K5" s="163">
        <v>245354.70686635637</v>
      </c>
      <c r="L5" s="163">
        <v>181540.93676772184</v>
      </c>
      <c r="M5" s="163">
        <v>180269.55098137513</v>
      </c>
      <c r="N5" s="163">
        <v>260701.74630855085</v>
      </c>
      <c r="O5" s="163">
        <v>48650.898660896724</v>
      </c>
      <c r="P5" s="163">
        <v>28318.483903594624</v>
      </c>
      <c r="Q5" s="163">
        <v>102346.498372396</v>
      </c>
      <c r="R5" s="163">
        <v>176193.06265661228</v>
      </c>
      <c r="S5" s="163">
        <v>215999.263837962</v>
      </c>
      <c r="T5" s="163">
        <v>1520.0669530133757</v>
      </c>
      <c r="U5" s="163">
        <v>471.74491645242676</v>
      </c>
      <c r="V5" s="163">
        <v>628.9932219365694</v>
      </c>
      <c r="W5" s="163">
        <v>0</v>
      </c>
      <c r="X5" s="163">
        <v>4462.9944000840787</v>
      </c>
      <c r="Y5" s="163">
        <v>1446458.9478469521</v>
      </c>
    </row>
    <row r="6" spans="1:25" ht="15.75" thickBot="1" x14ac:dyDescent="0.3">
      <c r="B6" s="76" t="s">
        <v>16</v>
      </c>
      <c r="C6" s="77">
        <v>557500</v>
      </c>
      <c r="D6" s="77"/>
      <c r="E6" s="95">
        <f>S5+R5+Q5+P5+O5</f>
        <v>571508.20743146166</v>
      </c>
      <c r="F6" s="78">
        <f t="shared" si="0"/>
        <v>2.5126829473473833E-2</v>
      </c>
      <c r="J6" s="165"/>
      <c r="K6" s="165"/>
      <c r="L6" s="165"/>
      <c r="M6" s="165"/>
      <c r="N6" s="165"/>
      <c r="O6" s="165"/>
      <c r="P6" s="165"/>
      <c r="Q6" s="165"/>
      <c r="R6" s="165"/>
      <c r="S6" s="165"/>
      <c r="T6" s="165"/>
      <c r="U6" s="165"/>
      <c r="V6" s="165"/>
      <c r="W6" s="165"/>
      <c r="X6" s="165"/>
      <c r="Y6" s="165"/>
    </row>
    <row r="7" spans="1:25" x14ac:dyDescent="0.25">
      <c r="B7" s="79" t="s">
        <v>18</v>
      </c>
      <c r="C7" s="1">
        <v>1219700</v>
      </c>
      <c r="D7" s="1"/>
      <c r="E7" s="97">
        <f>SUM(E3:E6)</f>
        <v>1446458.9478469524</v>
      </c>
      <c r="F7" s="80">
        <f t="shared" si="0"/>
        <v>0.18591370652369629</v>
      </c>
      <c r="J7" s="12"/>
      <c r="K7" s="166"/>
      <c r="L7" s="166"/>
      <c r="M7" s="166"/>
      <c r="N7" s="166"/>
      <c r="O7" s="166"/>
      <c r="P7" s="166"/>
      <c r="Q7" s="166"/>
      <c r="R7" s="166"/>
      <c r="S7" s="166"/>
      <c r="T7" s="166"/>
      <c r="U7" s="166"/>
      <c r="V7" s="166"/>
      <c r="W7" s="166"/>
      <c r="X7" s="166"/>
      <c r="Y7" s="166"/>
    </row>
    <row r="8" spans="1:25" x14ac:dyDescent="0.25">
      <c r="B8" s="18" t="s">
        <v>35</v>
      </c>
      <c r="C8" s="1">
        <v>483851.99999999994</v>
      </c>
      <c r="E8" s="94">
        <v>485540.34212151798</v>
      </c>
      <c r="F8" s="91">
        <f>(E8-C8)/C8</f>
        <v>3.489377168055609E-3</v>
      </c>
    </row>
    <row r="9" spans="1:25" ht="30" x14ac:dyDescent="0.25">
      <c r="B9" s="81" t="s">
        <v>26</v>
      </c>
      <c r="C9" s="31">
        <f>C7/C8</f>
        <v>2.520812149169581</v>
      </c>
      <c r="D9" s="31"/>
      <c r="E9" s="93">
        <f>E7/E8</f>
        <v>2.9790705784133209</v>
      </c>
      <c r="F9" s="80"/>
    </row>
    <row r="10" spans="1:25" x14ac:dyDescent="0.25">
      <c r="A10" t="s">
        <v>43</v>
      </c>
      <c r="B10" s="81"/>
      <c r="C10" s="31"/>
      <c r="D10" s="31"/>
      <c r="E10" s="82"/>
      <c r="F10" s="80"/>
    </row>
    <row r="14" spans="1:25" x14ac:dyDescent="0.25">
      <c r="B14" s="90"/>
    </row>
    <row r="15" spans="1:25" x14ac:dyDescent="0.25">
      <c r="B15" s="89"/>
    </row>
    <row r="16" spans="1:25" x14ac:dyDescent="0.25">
      <c r="B16" s="92"/>
    </row>
    <row r="17" spans="1:5" x14ac:dyDescent="0.25">
      <c r="A17" s="197" t="s">
        <v>42</v>
      </c>
      <c r="B17" s="197"/>
      <c r="C17" s="84" t="s">
        <v>37</v>
      </c>
      <c r="D17" s="83" t="s">
        <v>39</v>
      </c>
    </row>
    <row r="18" spans="1:5" x14ac:dyDescent="0.25">
      <c r="A18" s="195" t="s">
        <v>40</v>
      </c>
      <c r="B18" s="195"/>
      <c r="C18" s="87"/>
      <c r="D18" s="86"/>
    </row>
    <row r="19" spans="1:5" x14ac:dyDescent="0.25">
      <c r="A19" s="196" t="s">
        <v>38</v>
      </c>
      <c r="B19" s="196"/>
      <c r="C19" s="88"/>
      <c r="D19" s="85" t="e">
        <f>(C19-C18)/C18</f>
        <v>#DIV/0!</v>
      </c>
    </row>
    <row r="20" spans="1:5" x14ac:dyDescent="0.25">
      <c r="A20" s="196" t="s">
        <v>41</v>
      </c>
      <c r="B20" s="196"/>
      <c r="C20" s="88"/>
      <c r="D20" s="85" t="e">
        <f>(C20-C19)/C19</f>
        <v>#DIV/0!</v>
      </c>
      <c r="E20" s="91" t="e">
        <f>(C20-C18)/C18</f>
        <v>#DIV/0!</v>
      </c>
    </row>
  </sheetData>
  <mergeCells count="4">
    <mergeCell ref="A18:B18"/>
    <mergeCell ref="A19:B19"/>
    <mergeCell ref="A20:B20"/>
    <mergeCell ref="A17:B17"/>
  </mergeCells>
  <pageMargins left="0.7" right="0.7" top="0.75" bottom="0.75" header="0.3" footer="0.3"/>
  <pageSetup paperSize="17" scale="54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workbookViewId="0">
      <selection activeCell="D12" sqref="D12"/>
    </sheetView>
  </sheetViews>
  <sheetFormatPr baseColWidth="10" defaultRowHeight="15" x14ac:dyDescent="0.25"/>
  <cols>
    <col min="2" max="15" width="13" bestFit="1" customWidth="1"/>
    <col min="16" max="16" width="14.42578125" bestFit="1" customWidth="1"/>
  </cols>
  <sheetData>
    <row r="1" spans="1:16" x14ac:dyDescent="0.25">
      <c r="A1" t="s">
        <v>93</v>
      </c>
      <c r="P1" t="s">
        <v>94</v>
      </c>
    </row>
    <row r="2" spans="1:16" x14ac:dyDescent="0.25">
      <c r="F2" t="s">
        <v>95</v>
      </c>
      <c r="M2" t="s">
        <v>96</v>
      </c>
    </row>
    <row r="3" spans="1:16" x14ac:dyDescent="0.25">
      <c r="B3" t="s">
        <v>46</v>
      </c>
      <c r="C3" t="s">
        <v>47</v>
      </c>
      <c r="D3" t="s">
        <v>48</v>
      </c>
      <c r="E3" t="s">
        <v>49</v>
      </c>
      <c r="F3" t="s">
        <v>50</v>
      </c>
      <c r="G3" t="s">
        <v>51</v>
      </c>
      <c r="H3" t="s">
        <v>52</v>
      </c>
      <c r="I3" t="s">
        <v>53</v>
      </c>
      <c r="J3" t="s">
        <v>54</v>
      </c>
      <c r="K3" t="s">
        <v>55</v>
      </c>
      <c r="L3" t="s">
        <v>56</v>
      </c>
      <c r="M3" t="s">
        <v>57</v>
      </c>
      <c r="N3" t="s">
        <v>58</v>
      </c>
      <c r="O3" t="s">
        <v>59</v>
      </c>
      <c r="P3" t="s">
        <v>97</v>
      </c>
    </row>
    <row r="4" spans="1:16" x14ac:dyDescent="0.25">
      <c r="A4" t="s">
        <v>98</v>
      </c>
      <c r="B4" s="90">
        <v>245354.70686635637</v>
      </c>
      <c r="C4" s="90">
        <v>181540.93676772184</v>
      </c>
      <c r="D4" s="90">
        <v>180269.55098137513</v>
      </c>
      <c r="E4" s="90">
        <v>260701.74630855085</v>
      </c>
      <c r="F4" s="90">
        <v>48650.898660896724</v>
      </c>
      <c r="G4" s="90">
        <v>28318.483903594624</v>
      </c>
      <c r="H4" s="90">
        <v>102346.498372396</v>
      </c>
      <c r="I4" s="90">
        <v>176193.06265661228</v>
      </c>
      <c r="J4" s="90">
        <v>215999.263837962</v>
      </c>
      <c r="K4" s="90">
        <v>1520.0669530133757</v>
      </c>
      <c r="L4" s="90">
        <v>471.74491645242676</v>
      </c>
      <c r="M4" s="90">
        <v>628.9932219365694</v>
      </c>
      <c r="N4" s="90">
        <v>0</v>
      </c>
      <c r="O4" s="90">
        <v>4462.9944000840787</v>
      </c>
      <c r="P4" s="90">
        <v>1446458.9478469521</v>
      </c>
    </row>
    <row r="5" spans="1:16" x14ac:dyDescent="0.25">
      <c r="A5" t="s">
        <v>101</v>
      </c>
      <c r="B5" s="147">
        <v>485540</v>
      </c>
      <c r="C5" s="147">
        <v>485541</v>
      </c>
      <c r="D5" s="147">
        <v>485542</v>
      </c>
      <c r="E5" s="147">
        <v>485543</v>
      </c>
      <c r="F5" s="147">
        <v>485544</v>
      </c>
      <c r="G5" s="147">
        <v>485545</v>
      </c>
      <c r="H5" s="147">
        <v>485546</v>
      </c>
      <c r="I5" s="147">
        <v>485547</v>
      </c>
      <c r="J5" s="147">
        <v>485548</v>
      </c>
      <c r="K5" s="147">
        <v>485549</v>
      </c>
      <c r="L5" s="147">
        <v>485550</v>
      </c>
      <c r="M5" s="147">
        <v>485551</v>
      </c>
      <c r="N5" s="147">
        <v>485552</v>
      </c>
      <c r="O5" s="147">
        <v>485553</v>
      </c>
      <c r="P5" s="147">
        <v>485554</v>
      </c>
    </row>
    <row r="6" spans="1:16" x14ac:dyDescent="0.25">
      <c r="A6" t="s">
        <v>102</v>
      </c>
      <c r="B6" s="141">
        <f>B4/B5</f>
        <v>0.50532336546187007</v>
      </c>
      <c r="C6" s="141">
        <f t="shared" ref="C6:P6" si="0">C4/C5</f>
        <v>0.37389414440329827</v>
      </c>
      <c r="D6" s="141">
        <f t="shared" si="0"/>
        <v>0.37127488658318974</v>
      </c>
      <c r="E6" s="141">
        <f t="shared" si="0"/>
        <v>0.53692823562187253</v>
      </c>
      <c r="F6" s="141">
        <f t="shared" si="0"/>
        <v>0.10019874339070553</v>
      </c>
      <c r="G6" s="141">
        <f t="shared" si="0"/>
        <v>5.8323088289642826E-2</v>
      </c>
      <c r="H6" s="141">
        <f t="shared" si="0"/>
        <v>0.21078641029355819</v>
      </c>
      <c r="I6" s="141">
        <f t="shared" si="0"/>
        <v>0.36287540167401361</v>
      </c>
      <c r="J6" s="141">
        <f t="shared" si="0"/>
        <v>0.44485666471278229</v>
      </c>
      <c r="K6" s="141">
        <f t="shared" si="0"/>
        <v>3.130614938993543E-3</v>
      </c>
      <c r="L6" s="141">
        <f t="shared" si="0"/>
        <v>9.7156815251246372E-4</v>
      </c>
      <c r="M6" s="141">
        <f t="shared" si="0"/>
        <v>1.295421535403221E-3</v>
      </c>
      <c r="N6" s="141">
        <f t="shared" si="0"/>
        <v>0</v>
      </c>
      <c r="O6" s="141">
        <f t="shared" si="0"/>
        <v>9.1915700244547538E-3</v>
      </c>
      <c r="P6" s="141">
        <f t="shared" si="0"/>
        <v>2.9789867817934814</v>
      </c>
    </row>
    <row r="7" spans="1:16" x14ac:dyDescent="0.25">
      <c r="A7" s="146" t="s">
        <v>103</v>
      </c>
      <c r="B7" s="146">
        <v>40450.000000000007</v>
      </c>
      <c r="C7" s="146">
        <v>40450.000000000007</v>
      </c>
      <c r="D7" s="146">
        <v>40450.000000000007</v>
      </c>
      <c r="E7" s="146">
        <v>40450.000000000007</v>
      </c>
      <c r="F7" s="146">
        <v>40450.000000000007</v>
      </c>
      <c r="G7" s="146">
        <v>40450.000000000007</v>
      </c>
      <c r="H7" s="146">
        <v>40450.000000000007</v>
      </c>
      <c r="I7" s="146">
        <v>40450.000000000007</v>
      </c>
      <c r="J7" s="146">
        <v>40450.000000000007</v>
      </c>
      <c r="K7" s="146">
        <v>40450.000000000007</v>
      </c>
      <c r="L7" s="146">
        <v>40450.000000000007</v>
      </c>
      <c r="M7" s="146">
        <v>40450.000000000007</v>
      </c>
      <c r="N7" s="146">
        <v>40450.000000000007</v>
      </c>
      <c r="O7" s="146">
        <v>40450.000000000007</v>
      </c>
      <c r="P7" s="146">
        <v>40450.000000000007</v>
      </c>
    </row>
    <row r="8" spans="1:16" x14ac:dyDescent="0.25">
      <c r="A8" s="138" t="s">
        <v>104</v>
      </c>
      <c r="B8" s="1">
        <f>B7*B6</f>
        <v>20440.33013293265</v>
      </c>
      <c r="C8" s="1">
        <f t="shared" ref="C8:P8" si="1">C7*C6</f>
        <v>15124.018141113418</v>
      </c>
      <c r="D8" s="1">
        <f t="shared" si="1"/>
        <v>15018.069162290029</v>
      </c>
      <c r="E8" s="1">
        <f t="shared" si="1"/>
        <v>21718.747130904747</v>
      </c>
      <c r="F8" s="1">
        <f t="shared" si="1"/>
        <v>4053.0391701540393</v>
      </c>
      <c r="G8" s="1">
        <f t="shared" si="1"/>
        <v>2359.1689213160525</v>
      </c>
      <c r="H8" s="1">
        <f t="shared" si="1"/>
        <v>8526.3102963744295</v>
      </c>
      <c r="I8" s="1">
        <f t="shared" si="1"/>
        <v>14678.309997713854</v>
      </c>
      <c r="J8" s="1">
        <f t="shared" si="1"/>
        <v>17994.452087632046</v>
      </c>
      <c r="K8" s="1">
        <f t="shared" si="1"/>
        <v>126.63337428228884</v>
      </c>
      <c r="L8" s="1">
        <f t="shared" si="1"/>
        <v>39.299931769129167</v>
      </c>
      <c r="M8" s="1">
        <f t="shared" si="1"/>
        <v>52.399801107060298</v>
      </c>
      <c r="N8" s="1">
        <f t="shared" si="1"/>
        <v>0</v>
      </c>
      <c r="O8" s="1">
        <f t="shared" si="1"/>
        <v>371.79900748919488</v>
      </c>
      <c r="P8" s="1">
        <f t="shared" si="1"/>
        <v>120500.01532354635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1</vt:i4>
      </vt:variant>
    </vt:vector>
  </HeadingPairs>
  <TitlesOfParts>
    <vt:vector size="8" baseType="lpstr">
      <vt:lpstr>Superficies</vt:lpstr>
      <vt:lpstr>Superficies par plans conjoints</vt:lpstr>
      <vt:lpstr>IQS</vt:lpstr>
      <vt:lpstr>Volume après accroissement sans</vt:lpstr>
      <vt:lpstr>Possibilité forestière</vt:lpstr>
      <vt:lpstr>Estimation grand propriétaire</vt:lpstr>
      <vt:lpstr>Feuil1</vt:lpstr>
      <vt:lpstr>Superficies!Zone_d_impression</vt:lpstr>
    </vt:vector>
  </TitlesOfParts>
  <Company>UPA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marc-andré rheaume</dc:creator>
  <cp:lastModifiedBy>Victor Brunette</cp:lastModifiedBy>
  <cp:lastPrinted>2013-06-26T19:08:42Z</cp:lastPrinted>
  <dcterms:created xsi:type="dcterms:W3CDTF">2013-06-06T18:00:07Z</dcterms:created>
  <dcterms:modified xsi:type="dcterms:W3CDTF">2013-06-26T19:09:26Z</dcterms:modified>
</cp:coreProperties>
</file>